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meni01\Documents\iepirkumi 2023\22-SPap_Indvid-DARBA-Aizs-Lidz_5PIO_san 0905\1-Nolikums\"/>
    </mc:Choice>
  </mc:AlternateContent>
  <xr:revisionPtr revIDLastSave="0" documentId="13_ncr:1_{2C9CBFEC-D620-4644-B85C-A653F4A18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Sheet1!$A$1:$C$78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1" l="1"/>
  <c r="G64" i="1"/>
  <c r="G63" i="1"/>
  <c r="G41" i="1"/>
  <c r="G14" i="1"/>
  <c r="M60" i="1"/>
  <c r="J60" i="1"/>
  <c r="K59" i="1"/>
  <c r="M55" i="1"/>
  <c r="J55" i="1"/>
  <c r="K53" i="1"/>
  <c r="K52" i="1"/>
  <c r="J52" i="1"/>
  <c r="I51" i="1"/>
  <c r="J50" i="1"/>
  <c r="I50" i="1"/>
  <c r="K45" i="1"/>
  <c r="J45" i="1"/>
  <c r="J43" i="1"/>
  <c r="I43" i="1"/>
  <c r="J41" i="1"/>
  <c r="I41" i="1"/>
  <c r="K40" i="1"/>
  <c r="I40" i="1"/>
  <c r="K38" i="1"/>
  <c r="J38" i="1"/>
  <c r="I38" i="1"/>
  <c r="I35" i="1"/>
  <c r="K34" i="1"/>
  <c r="J34" i="1"/>
  <c r="I34" i="1"/>
  <c r="J33" i="1"/>
  <c r="K32" i="1"/>
  <c r="I32" i="1"/>
  <c r="K26" i="1"/>
  <c r="J26" i="1"/>
  <c r="I26" i="1"/>
  <c r="J22" i="1"/>
  <c r="J20" i="1"/>
  <c r="J18" i="1"/>
  <c r="J16" i="1"/>
  <c r="J14" i="1"/>
  <c r="K8" i="1"/>
  <c r="J8" i="1"/>
  <c r="T13" i="1"/>
  <c r="T62" i="1"/>
  <c r="O59" i="1" l="1"/>
  <c r="O53" i="1"/>
  <c r="O51" i="1"/>
  <c r="O50" i="1"/>
  <c r="O49" i="1"/>
  <c r="O44" i="1"/>
  <c r="O40" i="1"/>
  <c r="O37" i="1"/>
  <c r="O34" i="1"/>
  <c r="O33" i="1"/>
  <c r="O32" i="1"/>
  <c r="O22" i="1"/>
  <c r="O20" i="1"/>
  <c r="O16" i="1"/>
  <c r="O6" i="1"/>
  <c r="O7" i="1"/>
  <c r="O8" i="1"/>
  <c r="O9" i="1"/>
  <c r="O10" i="1"/>
  <c r="O11" i="1"/>
  <c r="O12" i="1"/>
  <c r="O14" i="1"/>
  <c r="O15" i="1"/>
  <c r="O24" i="1"/>
  <c r="O25" i="1"/>
  <c r="O27" i="1"/>
  <c r="O28" i="1"/>
  <c r="O29" i="1"/>
  <c r="O30" i="1"/>
  <c r="O31" i="1"/>
  <c r="O35" i="1"/>
  <c r="O36" i="1"/>
  <c r="O39" i="1"/>
  <c r="O42" i="1"/>
  <c r="O46" i="1"/>
  <c r="O47" i="1"/>
  <c r="O48" i="1"/>
  <c r="O54" i="1"/>
  <c r="O56" i="1"/>
  <c r="O57" i="1"/>
  <c r="O58" i="1"/>
  <c r="O61" i="1"/>
  <c r="O63" i="1"/>
  <c r="O64" i="1"/>
  <c r="O65" i="1"/>
  <c r="O66" i="1"/>
  <c r="O67" i="1"/>
  <c r="O68" i="1"/>
  <c r="O52" i="1" l="1"/>
  <c r="O43" i="1"/>
  <c r="O18" i="1"/>
  <c r="O38" i="1"/>
  <c r="O41" i="1"/>
  <c r="O45" i="1"/>
  <c r="O55" i="1"/>
  <c r="O60" i="1"/>
  <c r="O26" i="1"/>
  <c r="H48" i="1" l="1"/>
  <c r="T48" i="1" s="1"/>
  <c r="H28" i="1"/>
  <c r="T28" i="1" s="1"/>
  <c r="H25" i="1"/>
  <c r="T25" i="1" s="1"/>
  <c r="H26" i="1"/>
  <c r="T26" i="1" s="1"/>
  <c r="H22" i="1"/>
  <c r="T22" i="1" s="1"/>
  <c r="H7" i="1" l="1"/>
  <c r="T7" i="1" s="1"/>
  <c r="H8" i="1"/>
  <c r="T8" i="1" s="1"/>
  <c r="H9" i="1"/>
  <c r="T9" i="1" s="1"/>
  <c r="H10" i="1"/>
  <c r="T10" i="1" s="1"/>
  <c r="H11" i="1"/>
  <c r="T11" i="1" s="1"/>
  <c r="H12" i="1"/>
  <c r="T12" i="1" s="1"/>
  <c r="H15" i="1"/>
  <c r="T15" i="1" s="1"/>
  <c r="H16" i="1"/>
  <c r="H18" i="1"/>
  <c r="T18" i="1" s="1"/>
  <c r="H20" i="1"/>
  <c r="T20" i="1" s="1"/>
  <c r="H24" i="1"/>
  <c r="T24" i="1" s="1"/>
  <c r="H27" i="1"/>
  <c r="T27" i="1" s="1"/>
  <c r="H29" i="1"/>
  <c r="T29" i="1" s="1"/>
  <c r="H30" i="1"/>
  <c r="T30" i="1" s="1"/>
  <c r="H31" i="1"/>
  <c r="T31" i="1" s="1"/>
  <c r="H32" i="1"/>
  <c r="T32" i="1" s="1"/>
  <c r="H33" i="1"/>
  <c r="T33" i="1" s="1"/>
  <c r="H34" i="1"/>
  <c r="T34" i="1" s="1"/>
  <c r="H35" i="1"/>
  <c r="T35" i="1" s="1"/>
  <c r="H36" i="1"/>
  <c r="T36" i="1" s="1"/>
  <c r="H37" i="1"/>
  <c r="T37" i="1" s="1"/>
  <c r="H38" i="1"/>
  <c r="T38" i="1" s="1"/>
  <c r="H39" i="1"/>
  <c r="T39" i="1" s="1"/>
  <c r="H40" i="1"/>
  <c r="T40" i="1" s="1"/>
  <c r="H42" i="1"/>
  <c r="T42" i="1" s="1"/>
  <c r="H43" i="1"/>
  <c r="T43" i="1" s="1"/>
  <c r="H44" i="1"/>
  <c r="T44" i="1" s="1"/>
  <c r="H45" i="1"/>
  <c r="T45" i="1" s="1"/>
  <c r="H46" i="1"/>
  <c r="T46" i="1" s="1"/>
  <c r="H47" i="1"/>
  <c r="T47" i="1" s="1"/>
  <c r="H49" i="1"/>
  <c r="T49" i="1" s="1"/>
  <c r="H51" i="1"/>
  <c r="T51" i="1" s="1"/>
  <c r="H52" i="1"/>
  <c r="T52" i="1" s="1"/>
  <c r="H53" i="1"/>
  <c r="T53" i="1" s="1"/>
  <c r="H54" i="1"/>
  <c r="T54" i="1" s="1"/>
  <c r="H55" i="1"/>
  <c r="T55" i="1" s="1"/>
  <c r="H56" i="1"/>
  <c r="T56" i="1" s="1"/>
  <c r="H57" i="1"/>
  <c r="T57" i="1" s="1"/>
  <c r="H58" i="1"/>
  <c r="T58" i="1" s="1"/>
  <c r="H59" i="1"/>
  <c r="T59" i="1" s="1"/>
  <c r="H60" i="1"/>
  <c r="T60" i="1" s="1"/>
  <c r="H61" i="1"/>
  <c r="T61" i="1" s="1"/>
  <c r="H65" i="1"/>
  <c r="T65" i="1" s="1"/>
  <c r="H66" i="1"/>
  <c r="T66" i="1" s="1"/>
  <c r="H67" i="1"/>
  <c r="T67" i="1" s="1"/>
  <c r="H68" i="1"/>
  <c r="T68" i="1" s="1"/>
  <c r="H6" i="1"/>
  <c r="T6" i="1" s="1"/>
  <c r="H64" i="1"/>
  <c r="T64" i="1" s="1"/>
  <c r="H63" i="1"/>
  <c r="T63" i="1" s="1"/>
  <c r="H50" i="1"/>
  <c r="T50" i="1" s="1"/>
  <c r="H41" i="1"/>
  <c r="T41" i="1" s="1"/>
  <c r="H14" i="1"/>
  <c r="T14" i="1" s="1"/>
</calcChain>
</file>

<file path=xl/sharedStrings.xml><?xml version="1.0" encoding="utf-8"?>
<sst xmlns="http://schemas.openxmlformats.org/spreadsheetml/2006/main" count="292" uniqueCount="128">
  <si>
    <t>Apraksts</t>
  </si>
  <si>
    <t>Metinātāju aizsargbrilles</t>
  </si>
  <si>
    <t>Metinātāja maska</t>
  </si>
  <si>
    <t>Vienreizlietojams kombinzons</t>
  </si>
  <si>
    <t xml:space="preserve">Ķīmiski izturīgs kombinezons </t>
  </si>
  <si>
    <t>Filtri sejas pusmaskai</t>
  </si>
  <si>
    <t>Filtri sejas pilnai maskai</t>
  </si>
  <si>
    <t>Aizsargplēve sejas 
maskai</t>
  </si>
  <si>
    <t>Zemķiveres cepure</t>
  </si>
  <si>
    <t>Aizsargķivere BALTA</t>
  </si>
  <si>
    <t>Zoda siksniņa ķiverei</t>
  </si>
  <si>
    <t>Austiņas</t>
  </si>
  <si>
    <t>Ausu aizbāžņi</t>
  </si>
  <si>
    <t>Sejas aizsargs</t>
  </si>
  <si>
    <t>Ziemas cepure (melna/oranža)</t>
  </si>
  <si>
    <t>Ziemas cepure (zila,melna)</t>
  </si>
  <si>
    <t>Aizsargcepure</t>
  </si>
  <si>
    <t>Ceļu aizsargi</t>
  </si>
  <si>
    <t xml:space="preserve">Drošības sistēma </t>
  </si>
  <si>
    <t>Komplekts mežstrādniekam</t>
  </si>
  <si>
    <t>Drošības zīmes</t>
  </si>
  <si>
    <t>Signāltaure</t>
  </si>
  <si>
    <t>Sēdeklis darbam uz radiomastiem</t>
  </si>
  <si>
    <t>Drošības josta</t>
  </si>
  <si>
    <t>Drošības trose</t>
  </si>
  <si>
    <t xml:space="preserve">Pozicionējošā trose </t>
  </si>
  <si>
    <t xml:space="preserve">Cimdi </t>
  </si>
  <si>
    <t xml:space="preserve">Drošības trose  </t>
  </si>
  <si>
    <t>SKC-BLOCK</t>
  </si>
  <si>
    <t>Brīdinājuma lenta grīdai</t>
  </si>
  <si>
    <t>EP</t>
  </si>
  <si>
    <r>
      <t xml:space="preserve">Vasaras cepure </t>
    </r>
    <r>
      <rPr>
        <b/>
        <sz val="10"/>
        <color theme="1"/>
        <rFont val="Arial"/>
        <family val="2"/>
        <charset val="186"/>
      </rPr>
      <t>oranža</t>
    </r>
  </si>
  <si>
    <r>
      <t xml:space="preserve">Vasaras cepure </t>
    </r>
    <r>
      <rPr>
        <b/>
        <sz val="10"/>
        <color theme="1"/>
        <rFont val="Arial"/>
        <family val="2"/>
        <charset val="186"/>
      </rPr>
      <t>zila</t>
    </r>
  </si>
  <si>
    <t>Nr.p.k.</t>
  </si>
  <si>
    <t>EP Latgale</t>
  </si>
  <si>
    <t>EP Kurzeme</t>
  </si>
  <si>
    <t>EP Rīga</t>
  </si>
  <si>
    <t>Elektrotehniskā pārvalde</t>
  </si>
  <si>
    <t>(..)*</t>
  </si>
  <si>
    <t>Krustpils iela 24, Rīga</t>
  </si>
  <si>
    <t>Krūzes iela 47A, Rīga</t>
  </si>
  <si>
    <t xml:space="preserve">1.Pasažieru iela 12, Daugavpils </t>
  </si>
  <si>
    <t>*</t>
  </si>
  <si>
    <t>Informācija (kontaktpersonas un līguma izpildē atbildīgā kontaktpersona)  tiks norādīta noslēdzot līgumu.</t>
  </si>
  <si>
    <t>SCP</t>
  </si>
  <si>
    <t>CPE-1, UGV</t>
  </si>
  <si>
    <t>CPE-3,5, CPRN-2</t>
  </si>
  <si>
    <t>CPE-6,7,8</t>
  </si>
  <si>
    <t>CPE-9,mērvagons</t>
  </si>
  <si>
    <t xml:space="preserve">Soma drošības sistēmu uzglabāšanai </t>
  </si>
  <si>
    <t>EP kopā:</t>
  </si>
  <si>
    <t>SCP kopā:</t>
  </si>
  <si>
    <t>VD</t>
  </si>
  <si>
    <t>Drošības trose (virve)</t>
  </si>
  <si>
    <t>VKP</t>
  </si>
  <si>
    <t>DNP</t>
  </si>
  <si>
    <t>Sejas pusmaska, bez pievienotiem filtriem</t>
  </si>
  <si>
    <t>DNP kopā:</t>
  </si>
  <si>
    <t>VD kopā:</t>
  </si>
  <si>
    <t>VKP kopā:</t>
  </si>
  <si>
    <t>(Vagonu apkopes distance)</t>
  </si>
  <si>
    <t>Stacijas iela 9c, Rēzekne</t>
  </si>
  <si>
    <t>Daugavpilī</t>
  </si>
  <si>
    <t>Rīga</t>
  </si>
  <si>
    <t>Piegādes vietas un kontaktpersonas:</t>
  </si>
  <si>
    <t>(Sliežu ceļu pārvalde)</t>
  </si>
  <si>
    <t>SCP Latgale</t>
  </si>
  <si>
    <t>(Vilcienu kustības pārvalde)</t>
  </si>
  <si>
    <t>(Nekustamā īpašuma pārvalde)</t>
  </si>
  <si>
    <t>2. Preču iela 6, Daugavpils</t>
  </si>
  <si>
    <t>VD Rīga</t>
  </si>
  <si>
    <t>VD Latgale</t>
  </si>
  <si>
    <t>Spaļu ielā 1K, Daugavpils</t>
  </si>
  <si>
    <t>DFG kopā:</t>
  </si>
  <si>
    <t>DFG</t>
  </si>
  <si>
    <t>(Ģenerāldirekcija)</t>
  </si>
  <si>
    <t>Gogoļa iela 3, Rīga</t>
  </si>
  <si>
    <t>IDAL nosaukums</t>
  </si>
  <si>
    <t>Standarts</t>
  </si>
  <si>
    <t xml:space="preserve">Turgeņeva iela 14, Rīga </t>
  </si>
  <si>
    <t>Rīgas iela 78, Daugavpils</t>
  </si>
  <si>
    <t>Stacijas iela 3C, Jelgava</t>
  </si>
  <si>
    <t xml:space="preserve"> </t>
  </si>
  <si>
    <r>
      <rPr>
        <b/>
        <sz val="10"/>
        <color theme="1"/>
        <rFont val="Arial"/>
        <family val="2"/>
        <charset val="186"/>
      </rPr>
      <t xml:space="preserve">Piegāžu veikšana: </t>
    </r>
    <r>
      <rPr>
        <sz val="10"/>
        <color theme="1"/>
        <rFont val="Arial"/>
        <family val="2"/>
        <charset val="186"/>
      </rPr>
      <t xml:space="preserve"> Darba dienās no plkst.8:00-16:30; piektdienās līdz plkst.14:00; pirms svētku dienās līdz 12:00.</t>
    </r>
  </si>
  <si>
    <t>Tehniskās specifikācijas pielikums
sarunu procedūrā ar publikāciju "Individuālo darba aizsardzības līdzeklu piegāde" (identifikācijas Nr. LDZ 2023/102-SPAV)
nolikuma 1.pielikums</t>
  </si>
  <si>
    <t>sask.ar Tehnisko specifikāciju/ Finanšu - tehnisko piedāvājumu (iepirkuma nolikuma 1.pielikums)</t>
  </si>
  <si>
    <r>
      <rPr>
        <b/>
        <sz val="10"/>
        <color theme="1"/>
        <rFont val="Arial"/>
        <family val="2"/>
        <charset val="186"/>
      </rPr>
      <t>Piegādes vietu (adrešu) saraksts un plāntotie daudzumi atbilstoši piegādes vietām</t>
    </r>
    <r>
      <rPr>
        <sz val="10"/>
        <color theme="1"/>
        <rFont val="Arial"/>
        <family val="2"/>
        <charset val="186"/>
      </rPr>
      <t xml:space="preserve">
</t>
    </r>
    <r>
      <rPr>
        <b/>
        <sz val="10"/>
        <color theme="1"/>
        <rFont val="Arial"/>
        <family val="2"/>
        <charset val="186"/>
      </rPr>
      <t xml:space="preserve">individuālajiem darba aizsardzības līdzekļu (tekstā - IDAL)*
</t>
    </r>
    <r>
      <rPr>
        <i/>
        <sz val="10"/>
        <color theme="1"/>
        <rFont val="Arial"/>
        <family val="2"/>
        <charset val="186"/>
      </rPr>
      <t>*Preču nomenklatūra un daudzumi norādīta informatīvā nolūkā, saskaņā ar iepirkuma noteikumiem preču pasūtījums un iegādes daudzums var tikt precizēts preču pasūtījumos līguma izpildes laikā</t>
    </r>
  </si>
  <si>
    <r>
      <t xml:space="preserve">Plānotais daudzums (gab.) </t>
    </r>
    <r>
      <rPr>
        <b/>
        <sz val="10"/>
        <rFont val="Arial"/>
        <family val="2"/>
        <charset val="186"/>
      </rPr>
      <t xml:space="preserve">24 mēnešiem </t>
    </r>
    <r>
      <rPr>
        <sz val="10"/>
        <color theme="1"/>
        <rFont val="Arial"/>
        <family val="2"/>
        <charset val="186"/>
      </rPr>
      <t xml:space="preserve">atbilstoši struktūrvienību sadalījumam
</t>
    </r>
    <r>
      <rPr>
        <sz val="10"/>
        <color rgb="FF0070C0"/>
        <rFont val="Arial"/>
        <family val="2"/>
        <charset val="186"/>
      </rPr>
      <t>(skaits var tikt mainīts pēc Pasūtītāja nepieciešamības)</t>
    </r>
  </si>
  <si>
    <t>Aizsargķivere augstkāpēja darbam un elektroiekārtās</t>
  </si>
  <si>
    <t>(CPE-3)  Otrā Preču iela 4, Daugavpils</t>
  </si>
  <si>
    <t>(CPE-5) Stacijas iela 23, Rēzekne</t>
  </si>
  <si>
    <t xml:space="preserve"> (CPE-6) Depo iela 8, Ventspils</t>
  </si>
  <si>
    <t>(CPE-7,8)  Bauskas iela 5,Jelgava</t>
  </si>
  <si>
    <t>ķīmiski izturīgi cimdi</t>
  </si>
  <si>
    <t>SCP Rīga</t>
  </si>
  <si>
    <t>SCP Zemgale-Kurzeme</t>
  </si>
  <si>
    <t>CPN Rīga</t>
  </si>
  <si>
    <t>(CPE-1, CPE-2, CPE-9, CPMSM, CPN) Altonavas iela 11a, Rīga</t>
  </si>
  <si>
    <t>CPE-2,CPMSM</t>
  </si>
  <si>
    <t>Aizsargbrilles, UV 400, ietvars 1F</t>
  </si>
  <si>
    <t>Aizsargbrilles, ietvars B</t>
  </si>
  <si>
    <t>Aizsargbrilles, ietvars 1FT</t>
  </si>
  <si>
    <t>Ķīmiski izturīgs kombinezons piemērots darbam ar ķīmiskām un toksiskām vielām</t>
  </si>
  <si>
    <t xml:space="preserve">Respirators FFP1 NR D </t>
  </si>
  <si>
    <t>Respirators FFP2 NR D</t>
  </si>
  <si>
    <t>Pilna sejas maska</t>
  </si>
  <si>
    <t>Aizsargķivere (SARKANA, ORANŽA, ZAĻA)</t>
  </si>
  <si>
    <t>Ķivere ar sejas vairogu</t>
  </si>
  <si>
    <t>Sejsegs (aizsargs tērauda)</t>
  </si>
  <si>
    <t>Sejsegs (aizsargs polikarbonāta)</t>
  </si>
  <si>
    <t>Aptieciņa (mīkstā iepakojumā)</t>
  </si>
  <si>
    <t>Aptieciņa (plastikāta kastītē)</t>
  </si>
  <si>
    <t>Signālkarodziņi (dzeltens/sarkans komplektā)</t>
  </si>
  <si>
    <t>Drošības trose 
LB 100LN-2m</t>
  </si>
  <si>
    <t>Brīdinājuma lenta darbam</t>
  </si>
  <si>
    <t>* netiek noteikta iespēja iesniegt ekvivalentu attiecīgajai precei dēļ specifiskajiem raksturlielumiem un funkcionālās savietojamības ar Pasūtītāja rīcībā esošo pamatkomplektāciju</t>
  </si>
  <si>
    <r>
      <t>EP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</si>
  <si>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>SCP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</si>
  <si>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>VD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</si>
  <si>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>VKP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</si>
  <si>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>DNP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</si>
  <si>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>DFG (Ģenerāldirekcija, Rīga)</t>
    </r>
    <r>
      <rPr>
        <b/>
        <sz val="10"/>
        <color rgb="FFFF0000"/>
        <rFont val="Arial"/>
        <family val="2"/>
        <charset val="186"/>
      </rPr>
      <t>*</t>
    </r>
    <r>
      <rPr>
        <b/>
        <sz val="10"/>
        <color theme="1"/>
        <rFont val="Arial"/>
        <family val="2"/>
        <charset val="186"/>
      </rPr>
      <t>*</t>
    </r>
  </si>
  <si>
    <r>
      <t xml:space="preserve">Plānotais kopējais daudzums 24 mēnešu periodam </t>
    </r>
    <r>
      <rPr>
        <sz val="10"/>
        <color rgb="FF0070C0"/>
        <rFont val="Arial"/>
        <family val="2"/>
        <charset val="186"/>
      </rPr>
      <t>(skaits var tikt mainīts pēc Pasūtītāja nepieciešamības)</t>
    </r>
    <r>
      <rPr>
        <sz val="10"/>
        <color rgb="FFFF0000"/>
        <rFont val="Arial"/>
        <family val="2"/>
        <charset val="186"/>
      </rPr>
      <t>**</t>
    </r>
    <r>
      <rPr>
        <sz val="10"/>
        <color theme="1"/>
        <rFont val="Arial"/>
        <family val="2"/>
        <charset val="186"/>
      </rPr>
      <t>:</t>
    </r>
  </si>
  <si>
    <r>
      <t>Sejas pusmaska, bez pievienotiem filtriem, ražotājs Moldex</t>
    </r>
    <r>
      <rPr>
        <sz val="10"/>
        <color rgb="FFFF0000"/>
        <rFont val="Arial"/>
        <family val="2"/>
        <charset val="186"/>
      </rPr>
      <t>*</t>
    </r>
  </si>
  <si>
    <r>
      <t>Filtri sejas pusmaskai, ražotājs Moldex</t>
    </r>
    <r>
      <rPr>
        <sz val="10"/>
        <color rgb="FFFF0000"/>
        <rFont val="Arial"/>
        <family val="2"/>
        <charset val="186"/>
      </rPr>
      <t>*</t>
    </r>
  </si>
  <si>
    <r>
      <t>Pilna sejas maska, ražotājs Moldex</t>
    </r>
    <r>
      <rPr>
        <sz val="10"/>
        <color rgb="FFFF0000"/>
        <rFont val="Arial"/>
        <family val="2"/>
        <charset val="186"/>
      </rPr>
      <t>*</t>
    </r>
  </si>
  <si>
    <r>
      <t>Filtri sejas pilnai maskai, razōtājs Moldex</t>
    </r>
    <r>
      <rPr>
        <sz val="10"/>
        <color rgb="FFFF0000"/>
        <rFont val="Arial"/>
        <family val="2"/>
        <charset val="186"/>
      </rPr>
      <t>*</t>
    </r>
  </si>
  <si>
    <r>
      <rPr>
        <sz val="10"/>
        <color rgb="FFFF0000"/>
        <rFont val="Arial"/>
        <family val="2"/>
        <charset val="186"/>
      </rPr>
      <t>**</t>
    </r>
    <r>
      <rPr>
        <sz val="10"/>
        <color theme="1"/>
        <rFont val="Arial"/>
        <family val="2"/>
        <charset val="186"/>
      </rPr>
      <t xml:space="preserve"> </t>
    </r>
    <r>
      <rPr>
        <sz val="10"/>
        <color rgb="FFFF0000"/>
        <rFont val="Arial"/>
        <family val="2"/>
        <charset val="186"/>
      </rPr>
      <t>Norādītajam preču klāstam un daudzumam, ņemot vērā iepirkuma dokumentos noteiktos, ir informatīvs raksturs. Līgums tiek slēgts par noteiktajām preču vienības cenām (EUR bez PVN) un Atlaidi (atlaides likme,%) un Pasūtītājs iegādājas Preces plānotā budžeta ietvaros (plānotā kopējā līgumcena EUR bez PVN).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</si>
</sst>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scheme val="minor"/>
    </font>
    <font>
      <i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3AF"/>
        <bgColor indexed="64"/>
      </patternFill>
    </fill>
    <fill>
      <patternFill patternType="solid">
        <fgColor rgb="FFEEFC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CE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4" fillId="11" borderId="3" xfId="0" applyFont="1" applyFill="1" applyBorder="1" applyAlignment="1">
      <alignment vertical="top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top"/>
    </xf>
    <xf numFmtId="0" fontId="3" fillId="12" borderId="1" xfId="0" applyFont="1" applyFill="1" applyBorder="1" applyAlignment="1">
      <alignment vertical="top" textRotation="90"/>
    </xf>
    <xf numFmtId="0" fontId="3" fillId="12" borderId="1" xfId="0" applyFont="1" applyFill="1" applyBorder="1" applyAlignment="1">
      <alignment vertical="top"/>
    </xf>
    <xf numFmtId="0" fontId="4" fillId="13" borderId="0" xfId="0" applyFont="1" applyFill="1" applyAlignment="1">
      <alignment vertical="top"/>
    </xf>
    <xf numFmtId="0" fontId="3" fillId="13" borderId="1" xfId="0" applyFont="1" applyFill="1" applyBorder="1" applyAlignment="1">
      <alignment horizontal="left" vertical="top" textRotation="90"/>
    </xf>
    <xf numFmtId="0" fontId="3" fillId="0" borderId="0" xfId="0" applyFont="1" applyAlignment="1">
      <alignment horizontal="center" vertical="top" wrapText="1"/>
    </xf>
    <xf numFmtId="0" fontId="4" fillId="13" borderId="1" xfId="0" applyFont="1" applyFill="1" applyBorder="1" applyAlignment="1">
      <alignment vertical="top"/>
    </xf>
    <xf numFmtId="0" fontId="3" fillId="13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11" borderId="1" xfId="0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vertical="top" textRotation="90" wrapText="1"/>
    </xf>
    <xf numFmtId="0" fontId="4" fillId="13" borderId="1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4" fillId="10" borderId="1" xfId="0" applyFont="1" applyFill="1" applyBorder="1"/>
    <xf numFmtId="0" fontId="3" fillId="10" borderId="1" xfId="0" applyFont="1" applyFill="1" applyBorder="1"/>
    <xf numFmtId="0" fontId="4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textRotation="90" wrapText="1"/>
    </xf>
    <xf numFmtId="0" fontId="6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top" textRotation="90" wrapText="1"/>
    </xf>
    <xf numFmtId="0" fontId="10" fillId="1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top" textRotation="90" wrapText="1"/>
    </xf>
    <xf numFmtId="0" fontId="4" fillId="11" borderId="1" xfId="0" applyFont="1" applyFill="1" applyBorder="1" applyAlignment="1">
      <alignment horizontal="center" vertical="top" textRotation="90" wrapText="1"/>
    </xf>
    <xf numFmtId="0" fontId="3" fillId="13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12" borderId="1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textRotation="90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CEE6"/>
      <color rgb="FFFDFFA3"/>
      <color rgb="FFFFD966"/>
      <color rgb="FFDDEBF7"/>
      <color rgb="FFFFF2CC"/>
      <color rgb="FFEEFCD8"/>
      <color rgb="FFFFD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topLeftCell="A13" zoomScale="75" zoomScaleNormal="75" workbookViewId="0">
      <selection activeCell="A70" sqref="A70:Q70"/>
    </sheetView>
  </sheetViews>
  <sheetFormatPr defaultRowHeight="12.75" x14ac:dyDescent="0.2"/>
  <cols>
    <col min="1" max="1" width="8" style="3" customWidth="1"/>
    <col min="2" max="2" width="15.7109375" style="4" customWidth="1"/>
    <col min="3" max="3" width="30.140625" style="4" customWidth="1"/>
    <col min="4" max="4" width="23" style="45" customWidth="1"/>
    <col min="5" max="5" width="11.28515625" style="4" customWidth="1"/>
    <col min="6" max="6" width="13.42578125" style="4" customWidth="1"/>
    <col min="7" max="7" width="10.85546875" style="4" customWidth="1"/>
    <col min="8" max="8" width="9.140625" style="3"/>
    <col min="9" max="18" width="9.140625" style="1"/>
    <col min="19" max="19" width="13" style="1" customWidth="1"/>
    <col min="20" max="20" width="26" style="1" customWidth="1"/>
    <col min="21" max="16384" width="9.140625" style="1"/>
  </cols>
  <sheetData>
    <row r="1" spans="1:20" ht="35.25" customHeight="1" x14ac:dyDescent="0.2">
      <c r="A1" s="116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0" ht="50.25" customHeight="1" x14ac:dyDescent="0.2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0" ht="24.75" customHeight="1" x14ac:dyDescent="0.2">
      <c r="A3" s="123" t="s">
        <v>33</v>
      </c>
      <c r="B3" s="111" t="s">
        <v>77</v>
      </c>
      <c r="C3" s="110" t="s">
        <v>0</v>
      </c>
      <c r="D3" s="110" t="s">
        <v>78</v>
      </c>
      <c r="E3" s="109" t="s">
        <v>87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2" t="s">
        <v>122</v>
      </c>
    </row>
    <row r="4" spans="1:20" ht="39" customHeight="1" x14ac:dyDescent="0.2">
      <c r="A4" s="123"/>
      <c r="B4" s="111"/>
      <c r="C4" s="110"/>
      <c r="D4" s="122"/>
      <c r="E4" s="112" t="s">
        <v>116</v>
      </c>
      <c r="F4" s="112"/>
      <c r="G4" s="112"/>
      <c r="H4" s="112"/>
      <c r="I4" s="108" t="s">
        <v>117</v>
      </c>
      <c r="J4" s="108"/>
      <c r="K4" s="108"/>
      <c r="L4" s="108"/>
      <c r="M4" s="108"/>
      <c r="N4" s="108"/>
      <c r="O4" s="108"/>
      <c r="P4" s="27" t="s">
        <v>118</v>
      </c>
      <c r="Q4" s="32" t="s">
        <v>119</v>
      </c>
      <c r="R4" s="47" t="s">
        <v>120</v>
      </c>
      <c r="S4" s="26" t="s">
        <v>121</v>
      </c>
      <c r="T4" s="103"/>
    </row>
    <row r="5" spans="1:20" ht="42.75" x14ac:dyDescent="0.2">
      <c r="A5" s="123"/>
      <c r="B5" s="111"/>
      <c r="C5" s="110"/>
      <c r="D5" s="122"/>
      <c r="E5" s="17" t="s">
        <v>34</v>
      </c>
      <c r="F5" s="17" t="s">
        <v>35</v>
      </c>
      <c r="G5" s="17" t="s">
        <v>36</v>
      </c>
      <c r="H5" s="14" t="s">
        <v>50</v>
      </c>
      <c r="I5" s="78" t="s">
        <v>45</v>
      </c>
      <c r="J5" s="78" t="s">
        <v>98</v>
      </c>
      <c r="K5" s="78" t="s">
        <v>46</v>
      </c>
      <c r="L5" s="78" t="s">
        <v>47</v>
      </c>
      <c r="M5" s="78" t="s">
        <v>48</v>
      </c>
      <c r="N5" s="78" t="s">
        <v>96</v>
      </c>
      <c r="O5" s="20" t="s">
        <v>51</v>
      </c>
      <c r="P5" s="27" t="s">
        <v>58</v>
      </c>
      <c r="Q5" s="18" t="s">
        <v>59</v>
      </c>
      <c r="R5" s="21" t="s">
        <v>57</v>
      </c>
      <c r="S5" s="19" t="s">
        <v>73</v>
      </c>
      <c r="T5" s="104"/>
    </row>
    <row r="6" spans="1:20" ht="63.75" x14ac:dyDescent="0.2">
      <c r="A6" s="80">
        <v>1</v>
      </c>
      <c r="B6" s="81" t="s">
        <v>99</v>
      </c>
      <c r="C6" s="82" t="s">
        <v>85</v>
      </c>
      <c r="D6" s="82" t="s">
        <v>85</v>
      </c>
      <c r="E6" s="8">
        <v>0</v>
      </c>
      <c r="F6" s="8">
        <v>0</v>
      </c>
      <c r="G6" s="8">
        <v>5</v>
      </c>
      <c r="H6" s="15">
        <f>SUM(E6:G6)</f>
        <v>5</v>
      </c>
      <c r="I6" s="70">
        <v>5</v>
      </c>
      <c r="J6" s="71">
        <v>5</v>
      </c>
      <c r="K6" s="71">
        <v>22</v>
      </c>
      <c r="L6" s="71">
        <v>27</v>
      </c>
      <c r="M6" s="71">
        <v>7</v>
      </c>
      <c r="N6" s="72"/>
      <c r="O6" s="23">
        <f t="shared" ref="O6:O68" si="0">I6+J6+K6+L6+M6+N6</f>
        <v>66</v>
      </c>
      <c r="P6" s="28">
        <v>50</v>
      </c>
      <c r="Q6" s="24"/>
      <c r="R6" s="21">
        <v>0</v>
      </c>
      <c r="S6" s="25"/>
      <c r="T6" s="16">
        <f t="shared" ref="T6:T38" si="1">SUM(H6,O6,P6,Q6,R6,S6)</f>
        <v>121</v>
      </c>
    </row>
    <row r="7" spans="1:20" ht="66" customHeight="1" x14ac:dyDescent="0.2">
      <c r="A7" s="2">
        <v>2</v>
      </c>
      <c r="B7" s="6" t="s">
        <v>100</v>
      </c>
      <c r="C7" s="5" t="s">
        <v>85</v>
      </c>
      <c r="D7" s="5" t="s">
        <v>85</v>
      </c>
      <c r="E7" s="8">
        <v>115</v>
      </c>
      <c r="F7" s="8">
        <v>0</v>
      </c>
      <c r="G7" s="8">
        <v>12</v>
      </c>
      <c r="H7" s="15">
        <f t="shared" ref="H7:H38" si="2">SUM(E7:G7)</f>
        <v>127</v>
      </c>
      <c r="I7" s="73"/>
      <c r="J7" s="73"/>
      <c r="K7" s="74">
        <v>38</v>
      </c>
      <c r="L7" s="73"/>
      <c r="M7" s="73"/>
      <c r="N7" s="73"/>
      <c r="O7" s="23">
        <f t="shared" si="0"/>
        <v>38</v>
      </c>
      <c r="P7" s="28"/>
      <c r="Q7" s="24"/>
      <c r="R7" s="61">
        <v>7</v>
      </c>
      <c r="S7" s="25"/>
      <c r="T7" s="16">
        <f t="shared" si="1"/>
        <v>172</v>
      </c>
    </row>
    <row r="8" spans="1:20" ht="63.75" x14ac:dyDescent="0.2">
      <c r="A8" s="2">
        <v>3</v>
      </c>
      <c r="B8" s="6" t="s">
        <v>101</v>
      </c>
      <c r="C8" s="5" t="s">
        <v>85</v>
      </c>
      <c r="D8" s="5" t="s">
        <v>85</v>
      </c>
      <c r="E8" s="8">
        <v>10</v>
      </c>
      <c r="F8" s="8">
        <v>54</v>
      </c>
      <c r="G8" s="8">
        <v>31</v>
      </c>
      <c r="H8" s="15">
        <f t="shared" si="2"/>
        <v>95</v>
      </c>
      <c r="I8" s="73">
        <v>38</v>
      </c>
      <c r="J8" s="73">
        <f>50+12</f>
        <v>62</v>
      </c>
      <c r="K8" s="73">
        <f>240+5</f>
        <v>245</v>
      </c>
      <c r="L8" s="73">
        <v>157</v>
      </c>
      <c r="M8" s="73">
        <v>27</v>
      </c>
      <c r="N8" s="73">
        <v>30</v>
      </c>
      <c r="O8" s="23">
        <f t="shared" si="0"/>
        <v>559</v>
      </c>
      <c r="P8" s="28"/>
      <c r="Q8" s="24"/>
      <c r="R8" s="21">
        <v>90</v>
      </c>
      <c r="S8" s="25"/>
      <c r="T8" s="16">
        <f t="shared" si="1"/>
        <v>744</v>
      </c>
    </row>
    <row r="9" spans="1:20" ht="63.75" x14ac:dyDescent="0.2">
      <c r="A9" s="2">
        <v>4</v>
      </c>
      <c r="B9" s="6" t="s">
        <v>1</v>
      </c>
      <c r="C9" s="5" t="s">
        <v>85</v>
      </c>
      <c r="D9" s="5" t="s">
        <v>85</v>
      </c>
      <c r="E9" s="65">
        <v>1</v>
      </c>
      <c r="F9" s="8">
        <v>0</v>
      </c>
      <c r="G9" s="8">
        <v>2</v>
      </c>
      <c r="H9" s="15">
        <f t="shared" si="2"/>
        <v>3</v>
      </c>
      <c r="I9" s="75">
        <v>0</v>
      </c>
      <c r="J9" s="75"/>
      <c r="K9" s="75">
        <v>17</v>
      </c>
      <c r="L9" s="75"/>
      <c r="M9" s="75"/>
      <c r="N9" s="75"/>
      <c r="O9" s="23">
        <f t="shared" si="0"/>
        <v>17</v>
      </c>
      <c r="P9" s="28"/>
      <c r="Q9" s="24"/>
      <c r="R9" s="21">
        <v>2</v>
      </c>
      <c r="S9" s="25"/>
      <c r="T9" s="16">
        <f t="shared" si="1"/>
        <v>22</v>
      </c>
    </row>
    <row r="10" spans="1:20" ht="111" customHeight="1" x14ac:dyDescent="0.2">
      <c r="A10" s="2">
        <v>5</v>
      </c>
      <c r="B10" s="6" t="s">
        <v>2</v>
      </c>
      <c r="C10" s="5" t="s">
        <v>85</v>
      </c>
      <c r="D10" s="5" t="s">
        <v>85</v>
      </c>
      <c r="E10" s="65">
        <v>2</v>
      </c>
      <c r="F10" s="8">
        <v>0</v>
      </c>
      <c r="G10" s="8">
        <v>4</v>
      </c>
      <c r="H10" s="15">
        <f t="shared" si="2"/>
        <v>6</v>
      </c>
      <c r="I10" s="75">
        <v>0</v>
      </c>
      <c r="J10" s="75"/>
      <c r="K10" s="75">
        <v>12</v>
      </c>
      <c r="L10" s="75">
        <v>2</v>
      </c>
      <c r="M10" s="75"/>
      <c r="N10" s="75"/>
      <c r="O10" s="23">
        <f t="shared" si="0"/>
        <v>14</v>
      </c>
      <c r="P10" s="28"/>
      <c r="Q10" s="88"/>
      <c r="R10" s="21">
        <v>0</v>
      </c>
      <c r="S10" s="25"/>
      <c r="T10" s="16">
        <f t="shared" si="1"/>
        <v>20</v>
      </c>
    </row>
    <row r="11" spans="1:20" ht="49.5" customHeight="1" x14ac:dyDescent="0.2">
      <c r="A11" s="80">
        <v>6</v>
      </c>
      <c r="B11" s="81" t="s">
        <v>3</v>
      </c>
      <c r="C11" s="82" t="s">
        <v>85</v>
      </c>
      <c r="D11" s="82" t="s">
        <v>85</v>
      </c>
      <c r="E11" s="8">
        <v>61</v>
      </c>
      <c r="F11" s="8">
        <v>0</v>
      </c>
      <c r="G11" s="8">
        <v>10</v>
      </c>
      <c r="H11" s="15">
        <f t="shared" si="2"/>
        <v>71</v>
      </c>
      <c r="I11" s="75">
        <v>25</v>
      </c>
      <c r="J11" s="75">
        <v>14</v>
      </c>
      <c r="K11" s="75">
        <v>113</v>
      </c>
      <c r="L11" s="75">
        <v>89</v>
      </c>
      <c r="M11" s="75">
        <v>10</v>
      </c>
      <c r="N11" s="75"/>
      <c r="O11" s="23">
        <f t="shared" si="0"/>
        <v>251</v>
      </c>
      <c r="P11" s="28"/>
      <c r="Q11" s="88"/>
      <c r="R11" s="61">
        <v>25</v>
      </c>
      <c r="S11" s="25"/>
      <c r="T11" s="16">
        <f t="shared" si="1"/>
        <v>347</v>
      </c>
    </row>
    <row r="12" spans="1:20" ht="34.5" customHeight="1" x14ac:dyDescent="0.2">
      <c r="A12" s="2">
        <v>7</v>
      </c>
      <c r="B12" s="6" t="s">
        <v>4</v>
      </c>
      <c r="C12" s="5" t="s">
        <v>85</v>
      </c>
      <c r="D12" s="5" t="s">
        <v>85</v>
      </c>
      <c r="E12" s="8">
        <v>2</v>
      </c>
      <c r="F12" s="8">
        <v>0</v>
      </c>
      <c r="G12" s="8">
        <v>2</v>
      </c>
      <c r="H12" s="15">
        <f t="shared" si="2"/>
        <v>4</v>
      </c>
      <c r="I12" s="75">
        <v>9</v>
      </c>
      <c r="J12" s="75">
        <v>14</v>
      </c>
      <c r="K12" s="75">
        <v>106</v>
      </c>
      <c r="L12" s="75">
        <v>45</v>
      </c>
      <c r="M12" s="75">
        <v>30</v>
      </c>
      <c r="N12" s="75">
        <v>7</v>
      </c>
      <c r="O12" s="23">
        <f t="shared" si="0"/>
        <v>211</v>
      </c>
      <c r="P12" s="28"/>
      <c r="Q12" s="88"/>
      <c r="R12" s="61">
        <v>10</v>
      </c>
      <c r="S12" s="25"/>
      <c r="T12" s="16">
        <f t="shared" si="1"/>
        <v>225</v>
      </c>
    </row>
    <row r="13" spans="1:20" ht="115.5" customHeight="1" x14ac:dyDescent="0.2">
      <c r="A13" s="2">
        <v>8</v>
      </c>
      <c r="B13" s="68" t="s">
        <v>102</v>
      </c>
      <c r="C13" s="5" t="s">
        <v>85</v>
      </c>
      <c r="D13" s="5" t="s">
        <v>85</v>
      </c>
      <c r="E13" s="8"/>
      <c r="F13" s="8"/>
      <c r="G13" s="8"/>
      <c r="H13" s="15"/>
      <c r="I13" s="75"/>
      <c r="J13" s="75"/>
      <c r="K13" s="75"/>
      <c r="L13" s="75"/>
      <c r="M13" s="75"/>
      <c r="N13" s="75"/>
      <c r="O13" s="23"/>
      <c r="P13" s="28"/>
      <c r="Q13" s="88">
        <v>43</v>
      </c>
      <c r="R13" s="21">
        <v>0</v>
      </c>
      <c r="S13" s="25"/>
      <c r="T13" s="16">
        <f t="shared" si="1"/>
        <v>43</v>
      </c>
    </row>
    <row r="14" spans="1:20" ht="74.25" customHeight="1" x14ac:dyDescent="0.2">
      <c r="A14" s="2">
        <v>9</v>
      </c>
      <c r="B14" s="6" t="s">
        <v>103</v>
      </c>
      <c r="C14" s="5" t="s">
        <v>85</v>
      </c>
      <c r="D14" s="5" t="s">
        <v>85</v>
      </c>
      <c r="E14" s="8">
        <v>138</v>
      </c>
      <c r="F14" s="8">
        <v>64</v>
      </c>
      <c r="G14" s="8">
        <f>6+56</f>
        <v>62</v>
      </c>
      <c r="H14" s="15">
        <f t="shared" si="2"/>
        <v>264</v>
      </c>
      <c r="I14" s="73">
        <v>80</v>
      </c>
      <c r="J14" s="73">
        <f>27+60</f>
        <v>87</v>
      </c>
      <c r="K14" s="73">
        <v>178</v>
      </c>
      <c r="L14" s="73">
        <v>122</v>
      </c>
      <c r="M14" s="73">
        <v>60</v>
      </c>
      <c r="N14" s="73"/>
      <c r="O14" s="23">
        <f t="shared" si="0"/>
        <v>527</v>
      </c>
      <c r="P14" s="28"/>
      <c r="Q14" s="24"/>
      <c r="R14" s="21">
        <v>22</v>
      </c>
      <c r="S14" s="25"/>
      <c r="T14" s="16">
        <f t="shared" si="1"/>
        <v>813</v>
      </c>
    </row>
    <row r="15" spans="1:20" ht="63.75" x14ac:dyDescent="0.2">
      <c r="A15" s="2">
        <v>10</v>
      </c>
      <c r="B15" s="6" t="s">
        <v>104</v>
      </c>
      <c r="C15" s="5" t="s">
        <v>85</v>
      </c>
      <c r="D15" s="5" t="s">
        <v>85</v>
      </c>
      <c r="E15" s="64">
        <v>0</v>
      </c>
      <c r="F15" s="64"/>
      <c r="G15" s="64">
        <v>46</v>
      </c>
      <c r="H15" s="63">
        <f t="shared" si="2"/>
        <v>46</v>
      </c>
      <c r="I15" s="75"/>
      <c r="J15" s="75"/>
      <c r="K15" s="75"/>
      <c r="L15" s="75"/>
      <c r="M15" s="75"/>
      <c r="N15" s="75"/>
      <c r="O15" s="23">
        <f t="shared" si="0"/>
        <v>0</v>
      </c>
      <c r="P15" s="28"/>
      <c r="Q15" s="24"/>
      <c r="R15" s="21">
        <v>10</v>
      </c>
      <c r="S15" s="25"/>
      <c r="T15" s="16">
        <f t="shared" si="1"/>
        <v>56</v>
      </c>
    </row>
    <row r="16" spans="1:20" ht="63.75" x14ac:dyDescent="0.2">
      <c r="A16" s="80">
        <v>11</v>
      </c>
      <c r="B16" s="81" t="s">
        <v>56</v>
      </c>
      <c r="C16" s="82" t="s">
        <v>85</v>
      </c>
      <c r="D16" s="82" t="s">
        <v>85</v>
      </c>
      <c r="E16" s="62">
        <v>32</v>
      </c>
      <c r="F16" s="8"/>
      <c r="G16" s="8">
        <v>42</v>
      </c>
      <c r="H16" s="15">
        <f t="shared" si="2"/>
        <v>74</v>
      </c>
      <c r="I16" s="73">
        <v>6</v>
      </c>
      <c r="J16" s="73">
        <f>3+2</f>
        <v>5</v>
      </c>
      <c r="K16" s="73">
        <v>5</v>
      </c>
      <c r="L16" s="73">
        <v>6</v>
      </c>
      <c r="M16" s="73"/>
      <c r="N16" s="73"/>
      <c r="O16" s="23">
        <f t="shared" si="0"/>
        <v>22</v>
      </c>
      <c r="P16" s="28"/>
      <c r="Q16" s="24">
        <v>0</v>
      </c>
      <c r="R16" s="21">
        <v>1</v>
      </c>
      <c r="S16" s="25"/>
      <c r="T16" s="16">
        <v>97</v>
      </c>
    </row>
    <row r="17" spans="1:20" ht="63.75" x14ac:dyDescent="0.2">
      <c r="A17" s="2">
        <v>12</v>
      </c>
      <c r="B17" s="83" t="s">
        <v>123</v>
      </c>
      <c r="C17" s="5" t="s">
        <v>85</v>
      </c>
      <c r="D17" s="5" t="s">
        <v>85</v>
      </c>
      <c r="E17" s="62"/>
      <c r="F17" s="8"/>
      <c r="G17" s="8"/>
      <c r="H17" s="15"/>
      <c r="I17" s="73"/>
      <c r="J17" s="73"/>
      <c r="K17" s="73"/>
      <c r="L17" s="73"/>
      <c r="M17" s="73"/>
      <c r="N17" s="73"/>
      <c r="O17" s="23"/>
      <c r="P17" s="28"/>
      <c r="Q17" s="24">
        <v>2</v>
      </c>
      <c r="R17" s="21"/>
      <c r="S17" s="25"/>
      <c r="T17" s="16">
        <v>2</v>
      </c>
    </row>
    <row r="18" spans="1:20" ht="63.75" x14ac:dyDescent="0.2">
      <c r="A18" s="2">
        <v>13</v>
      </c>
      <c r="B18" s="83" t="s">
        <v>5</v>
      </c>
      <c r="C18" s="5" t="s">
        <v>85</v>
      </c>
      <c r="D18" s="5" t="s">
        <v>85</v>
      </c>
      <c r="E18" s="62">
        <v>66</v>
      </c>
      <c r="F18" s="8">
        <v>6</v>
      </c>
      <c r="G18" s="8">
        <v>16</v>
      </c>
      <c r="H18" s="15">
        <f>SUM(E18:G18)</f>
        <v>88</v>
      </c>
      <c r="I18" s="73">
        <v>12</v>
      </c>
      <c r="J18" s="73">
        <f>10+8</f>
        <v>18</v>
      </c>
      <c r="K18" s="73">
        <v>18</v>
      </c>
      <c r="L18" s="73">
        <v>42</v>
      </c>
      <c r="M18" s="73"/>
      <c r="N18" s="73"/>
      <c r="O18" s="23">
        <f t="shared" si="0"/>
        <v>90</v>
      </c>
      <c r="P18" s="28"/>
      <c r="Q18" s="24"/>
      <c r="R18" s="21">
        <v>2</v>
      </c>
      <c r="S18" s="25"/>
      <c r="T18" s="16">
        <f t="shared" si="1"/>
        <v>180</v>
      </c>
    </row>
    <row r="19" spans="1:20" ht="63.75" x14ac:dyDescent="0.2">
      <c r="A19" s="2">
        <v>14</v>
      </c>
      <c r="B19" s="83" t="s">
        <v>124</v>
      </c>
      <c r="C19" s="5" t="s">
        <v>85</v>
      </c>
      <c r="D19" s="5" t="s">
        <v>85</v>
      </c>
      <c r="E19" s="62"/>
      <c r="F19" s="8"/>
      <c r="G19" s="8"/>
      <c r="H19" s="15"/>
      <c r="I19" s="73"/>
      <c r="J19" s="73"/>
      <c r="K19" s="73"/>
      <c r="L19" s="73"/>
      <c r="M19" s="73"/>
      <c r="N19" s="73"/>
      <c r="O19" s="23"/>
      <c r="P19" s="28"/>
      <c r="Q19" s="24">
        <v>3</v>
      </c>
      <c r="R19" s="21"/>
      <c r="S19" s="25"/>
      <c r="T19" s="16">
        <f>SUM(H19,O19,P19,Q19,R19,S19)</f>
        <v>3</v>
      </c>
    </row>
    <row r="20" spans="1:20" ht="63.75" x14ac:dyDescent="0.2">
      <c r="A20" s="2">
        <v>15</v>
      </c>
      <c r="B20" s="83" t="s">
        <v>105</v>
      </c>
      <c r="C20" s="5" t="s">
        <v>85</v>
      </c>
      <c r="D20" s="5" t="s">
        <v>85</v>
      </c>
      <c r="E20" s="62">
        <v>4</v>
      </c>
      <c r="F20" s="8">
        <v>0</v>
      </c>
      <c r="G20" s="8">
        <v>4</v>
      </c>
      <c r="H20" s="15">
        <f>SUM(E20:G20)</f>
        <v>8</v>
      </c>
      <c r="I20" s="73">
        <v>2</v>
      </c>
      <c r="J20" s="73">
        <f>4+1</f>
        <v>5</v>
      </c>
      <c r="K20" s="73">
        <v>5</v>
      </c>
      <c r="L20" s="73">
        <v>5</v>
      </c>
      <c r="M20" s="73"/>
      <c r="N20" s="73"/>
      <c r="O20" s="23">
        <f t="shared" si="0"/>
        <v>17</v>
      </c>
      <c r="P20" s="28"/>
      <c r="Q20" s="24">
        <v>0</v>
      </c>
      <c r="R20" s="21">
        <v>0</v>
      </c>
      <c r="S20" s="25"/>
      <c r="T20" s="16">
        <f t="shared" si="1"/>
        <v>25</v>
      </c>
    </row>
    <row r="21" spans="1:20" ht="63.75" x14ac:dyDescent="0.2">
      <c r="A21" s="80">
        <v>16</v>
      </c>
      <c r="B21" s="81" t="s">
        <v>125</v>
      </c>
      <c r="C21" s="82" t="s">
        <v>85</v>
      </c>
      <c r="D21" s="82" t="s">
        <v>85</v>
      </c>
      <c r="E21" s="62"/>
      <c r="F21" s="8"/>
      <c r="G21" s="8"/>
      <c r="H21" s="15"/>
      <c r="I21" s="73"/>
      <c r="J21" s="73"/>
      <c r="K21" s="73"/>
      <c r="L21" s="73"/>
      <c r="M21" s="73"/>
      <c r="N21" s="73"/>
      <c r="O21" s="23"/>
      <c r="P21" s="28"/>
      <c r="Q21" s="24">
        <v>2</v>
      </c>
      <c r="R21" s="21"/>
      <c r="S21" s="25"/>
      <c r="T21" s="16">
        <v>2</v>
      </c>
    </row>
    <row r="22" spans="1:20" ht="92.25" customHeight="1" x14ac:dyDescent="0.2">
      <c r="A22" s="2">
        <v>17</v>
      </c>
      <c r="B22" s="83" t="s">
        <v>6</v>
      </c>
      <c r="C22" s="5" t="s">
        <v>85</v>
      </c>
      <c r="D22" s="5" t="s">
        <v>85</v>
      </c>
      <c r="E22" s="68">
        <v>8</v>
      </c>
      <c r="F22" s="59">
        <v>0</v>
      </c>
      <c r="G22" s="59">
        <v>0</v>
      </c>
      <c r="H22" s="15">
        <f>SUM(E22:G22)</f>
        <v>8</v>
      </c>
      <c r="I22" s="73">
        <v>9</v>
      </c>
      <c r="J22" s="73">
        <f>10+6</f>
        <v>16</v>
      </c>
      <c r="K22" s="73">
        <v>10</v>
      </c>
      <c r="L22" s="73">
        <v>32</v>
      </c>
      <c r="M22" s="73"/>
      <c r="N22" s="73"/>
      <c r="O22" s="23">
        <f t="shared" si="0"/>
        <v>67</v>
      </c>
      <c r="P22" s="28"/>
      <c r="Q22" s="24">
        <v>0</v>
      </c>
      <c r="R22" s="21">
        <v>0</v>
      </c>
      <c r="S22" s="25"/>
      <c r="T22" s="16">
        <f t="shared" si="1"/>
        <v>75</v>
      </c>
    </row>
    <row r="23" spans="1:20" ht="92.25" customHeight="1" x14ac:dyDescent="0.2">
      <c r="A23" s="2">
        <v>18</v>
      </c>
      <c r="B23" s="83" t="s">
        <v>126</v>
      </c>
      <c r="C23" s="5" t="s">
        <v>85</v>
      </c>
      <c r="D23" s="5" t="s">
        <v>85</v>
      </c>
      <c r="E23" s="68"/>
      <c r="F23" s="79"/>
      <c r="G23" s="79"/>
      <c r="H23" s="15"/>
      <c r="I23" s="73"/>
      <c r="J23" s="73"/>
      <c r="K23" s="73"/>
      <c r="L23" s="73"/>
      <c r="M23" s="73"/>
      <c r="N23" s="73"/>
      <c r="O23" s="23"/>
      <c r="P23" s="28"/>
      <c r="Q23" s="24">
        <v>240</v>
      </c>
      <c r="R23" s="21"/>
      <c r="S23" s="25"/>
      <c r="T23" s="16">
        <v>240</v>
      </c>
    </row>
    <row r="24" spans="1:20" ht="63.75" x14ac:dyDescent="0.2">
      <c r="A24" s="2">
        <v>19</v>
      </c>
      <c r="B24" s="69" t="s">
        <v>7</v>
      </c>
      <c r="C24" s="5" t="s">
        <v>85</v>
      </c>
      <c r="D24" s="5" t="s">
        <v>85</v>
      </c>
      <c r="E24" s="8">
        <v>0</v>
      </c>
      <c r="F24" s="8">
        <v>0</v>
      </c>
      <c r="G24" s="8">
        <v>9</v>
      </c>
      <c r="H24" s="15">
        <f t="shared" si="2"/>
        <v>9</v>
      </c>
      <c r="I24" s="75"/>
      <c r="J24" s="75"/>
      <c r="K24" s="75"/>
      <c r="L24" s="75"/>
      <c r="M24" s="75"/>
      <c r="N24" s="75"/>
      <c r="O24" s="23">
        <f t="shared" si="0"/>
        <v>0</v>
      </c>
      <c r="P24" s="28"/>
      <c r="Q24" s="24"/>
      <c r="R24" s="21">
        <v>0</v>
      </c>
      <c r="S24" s="25"/>
      <c r="T24" s="16">
        <f t="shared" si="1"/>
        <v>9</v>
      </c>
    </row>
    <row r="25" spans="1:20" ht="63.75" x14ac:dyDescent="0.2">
      <c r="A25" s="2">
        <v>20</v>
      </c>
      <c r="B25" s="69" t="s">
        <v>8</v>
      </c>
      <c r="C25" s="5" t="s">
        <v>85</v>
      </c>
      <c r="D25" s="5" t="s">
        <v>85</v>
      </c>
      <c r="E25" s="62"/>
      <c r="F25" s="62">
        <v>11</v>
      </c>
      <c r="G25" s="62">
        <v>60</v>
      </c>
      <c r="H25" s="15">
        <f t="shared" si="2"/>
        <v>71</v>
      </c>
      <c r="I25" s="75"/>
      <c r="J25" s="75"/>
      <c r="K25" s="75"/>
      <c r="L25" s="75"/>
      <c r="M25" s="75"/>
      <c r="N25" s="75"/>
      <c r="O25" s="23">
        <f t="shared" si="0"/>
        <v>0</v>
      </c>
      <c r="P25" s="28"/>
      <c r="Q25" s="24"/>
      <c r="R25" s="21">
        <v>11</v>
      </c>
      <c r="S25" s="25"/>
      <c r="T25" s="16">
        <f t="shared" si="1"/>
        <v>82</v>
      </c>
    </row>
    <row r="26" spans="1:20" ht="62.25" customHeight="1" x14ac:dyDescent="0.2">
      <c r="A26" s="80">
        <v>21</v>
      </c>
      <c r="B26" s="81" t="s">
        <v>9</v>
      </c>
      <c r="C26" s="82" t="s">
        <v>85</v>
      </c>
      <c r="D26" s="82" t="s">
        <v>85</v>
      </c>
      <c r="E26" s="62">
        <v>8</v>
      </c>
      <c r="F26" s="62">
        <v>13</v>
      </c>
      <c r="G26" s="62">
        <v>5</v>
      </c>
      <c r="H26" s="15">
        <f t="shared" si="2"/>
        <v>26</v>
      </c>
      <c r="I26" s="73">
        <f>1+5</f>
        <v>6</v>
      </c>
      <c r="J26" s="73">
        <f>6+3</f>
        <v>9</v>
      </c>
      <c r="K26" s="73">
        <f>15+5</f>
        <v>20</v>
      </c>
      <c r="L26" s="73">
        <v>16</v>
      </c>
      <c r="M26" s="73">
        <v>15</v>
      </c>
      <c r="N26" s="73"/>
      <c r="O26" s="23">
        <f t="shared" si="0"/>
        <v>66</v>
      </c>
      <c r="P26" s="28"/>
      <c r="Q26" s="24">
        <v>18</v>
      </c>
      <c r="R26" s="21">
        <v>1</v>
      </c>
      <c r="S26" s="25">
        <v>15</v>
      </c>
      <c r="T26" s="16">
        <f t="shared" si="1"/>
        <v>126</v>
      </c>
    </row>
    <row r="27" spans="1:20" ht="52.5" customHeight="1" x14ac:dyDescent="0.2">
      <c r="A27" s="84">
        <v>22</v>
      </c>
      <c r="B27" s="5" t="s">
        <v>106</v>
      </c>
      <c r="C27" s="5" t="s">
        <v>85</v>
      </c>
      <c r="D27" s="5" t="s">
        <v>85</v>
      </c>
      <c r="E27" s="67">
        <v>6</v>
      </c>
      <c r="F27" s="67"/>
      <c r="G27" s="67">
        <v>5</v>
      </c>
      <c r="H27" s="63">
        <f t="shared" si="2"/>
        <v>11</v>
      </c>
      <c r="I27" s="62">
        <v>30</v>
      </c>
      <c r="J27" s="62">
        <v>44</v>
      </c>
      <c r="K27" s="62">
        <v>94</v>
      </c>
      <c r="L27" s="62">
        <v>71</v>
      </c>
      <c r="M27" s="62">
        <v>39</v>
      </c>
      <c r="N27" s="62">
        <v>6</v>
      </c>
      <c r="O27" s="86">
        <f t="shared" si="0"/>
        <v>284</v>
      </c>
      <c r="P27" s="87">
        <v>30</v>
      </c>
      <c r="Q27" s="88"/>
      <c r="R27" s="61">
        <v>4</v>
      </c>
      <c r="S27" s="89"/>
      <c r="T27" s="90">
        <f t="shared" si="1"/>
        <v>329</v>
      </c>
    </row>
    <row r="28" spans="1:20" ht="136.5" customHeight="1" x14ac:dyDescent="0.2">
      <c r="A28" s="84">
        <v>23</v>
      </c>
      <c r="B28" s="5" t="s">
        <v>88</v>
      </c>
      <c r="C28" s="5" t="s">
        <v>85</v>
      </c>
      <c r="D28" s="5" t="s">
        <v>85</v>
      </c>
      <c r="E28" s="8">
        <v>1</v>
      </c>
      <c r="F28" s="8">
        <v>14</v>
      </c>
      <c r="G28" s="8">
        <v>0</v>
      </c>
      <c r="H28" s="15">
        <f t="shared" si="2"/>
        <v>15</v>
      </c>
      <c r="I28" s="75"/>
      <c r="J28" s="75"/>
      <c r="K28" s="75">
        <v>0</v>
      </c>
      <c r="L28" s="75"/>
      <c r="M28" s="75"/>
      <c r="N28" s="75"/>
      <c r="O28" s="23">
        <f t="shared" si="0"/>
        <v>0</v>
      </c>
      <c r="P28" s="28"/>
      <c r="Q28" s="24">
        <v>24</v>
      </c>
      <c r="R28" s="21">
        <v>0</v>
      </c>
      <c r="S28" s="25"/>
      <c r="T28" s="16">
        <f t="shared" si="1"/>
        <v>39</v>
      </c>
    </row>
    <row r="29" spans="1:20" ht="159.75" customHeight="1" x14ac:dyDescent="0.2">
      <c r="A29" s="84">
        <v>24</v>
      </c>
      <c r="B29" s="5" t="s">
        <v>88</v>
      </c>
      <c r="C29" s="5" t="s">
        <v>85</v>
      </c>
      <c r="D29" s="5" t="s">
        <v>85</v>
      </c>
      <c r="E29" s="8">
        <v>0</v>
      </c>
      <c r="F29" s="8">
        <v>4</v>
      </c>
      <c r="G29" s="8">
        <v>3</v>
      </c>
      <c r="H29" s="15">
        <f t="shared" si="2"/>
        <v>7</v>
      </c>
      <c r="I29" s="75">
        <v>0</v>
      </c>
      <c r="J29" s="75"/>
      <c r="K29" s="75">
        <v>0</v>
      </c>
      <c r="L29" s="75"/>
      <c r="M29" s="75"/>
      <c r="N29" s="75"/>
      <c r="O29" s="23">
        <f t="shared" si="0"/>
        <v>0</v>
      </c>
      <c r="P29" s="28"/>
      <c r="Q29" s="24"/>
      <c r="R29" s="21">
        <v>5</v>
      </c>
      <c r="S29" s="25"/>
      <c r="T29" s="16">
        <f t="shared" si="1"/>
        <v>12</v>
      </c>
    </row>
    <row r="30" spans="1:20" ht="63.75" x14ac:dyDescent="0.2">
      <c r="A30" s="84">
        <v>25</v>
      </c>
      <c r="B30" s="5" t="s">
        <v>10</v>
      </c>
      <c r="C30" s="5" t="s">
        <v>85</v>
      </c>
      <c r="D30" s="5" t="s">
        <v>85</v>
      </c>
      <c r="E30" s="8">
        <v>32</v>
      </c>
      <c r="F30" s="8">
        <v>0</v>
      </c>
      <c r="G30" s="8">
        <v>3</v>
      </c>
      <c r="H30" s="15">
        <f t="shared" si="2"/>
        <v>35</v>
      </c>
      <c r="I30" s="75"/>
      <c r="J30" s="75"/>
      <c r="K30" s="75"/>
      <c r="L30" s="75"/>
      <c r="M30" s="75"/>
      <c r="N30" s="75"/>
      <c r="O30" s="23">
        <f t="shared" si="0"/>
        <v>0</v>
      </c>
      <c r="P30" s="28"/>
      <c r="Q30" s="24">
        <v>24</v>
      </c>
      <c r="R30" s="21">
        <v>0</v>
      </c>
      <c r="S30" s="25"/>
      <c r="T30" s="16">
        <f t="shared" si="1"/>
        <v>59</v>
      </c>
    </row>
    <row r="31" spans="1:20" ht="63.75" x14ac:dyDescent="0.2">
      <c r="A31" s="85">
        <v>26</v>
      </c>
      <c r="B31" s="82" t="s">
        <v>107</v>
      </c>
      <c r="C31" s="82" t="s">
        <v>85</v>
      </c>
      <c r="D31" s="82" t="s">
        <v>85</v>
      </c>
      <c r="E31" s="8">
        <v>2</v>
      </c>
      <c r="F31" s="8">
        <v>0</v>
      </c>
      <c r="G31" s="8">
        <v>5</v>
      </c>
      <c r="H31" s="15">
        <f t="shared" si="2"/>
        <v>7</v>
      </c>
      <c r="I31" s="75"/>
      <c r="J31" s="75"/>
      <c r="K31" s="75"/>
      <c r="L31" s="75"/>
      <c r="M31" s="75"/>
      <c r="N31" s="75"/>
      <c r="O31" s="23">
        <f t="shared" si="0"/>
        <v>0</v>
      </c>
      <c r="P31" s="28"/>
      <c r="Q31" s="24"/>
      <c r="R31" s="21">
        <v>1</v>
      </c>
      <c r="S31" s="25"/>
      <c r="T31" s="16">
        <f t="shared" si="1"/>
        <v>8</v>
      </c>
    </row>
    <row r="32" spans="1:20" ht="63.75" x14ac:dyDescent="0.2">
      <c r="A32" s="2">
        <v>27</v>
      </c>
      <c r="B32" s="6" t="s">
        <v>11</v>
      </c>
      <c r="C32" s="5" t="s">
        <v>85</v>
      </c>
      <c r="D32" s="5" t="s">
        <v>85</v>
      </c>
      <c r="E32" s="8">
        <v>45</v>
      </c>
      <c r="F32" s="8">
        <v>0</v>
      </c>
      <c r="G32" s="8">
        <v>6</v>
      </c>
      <c r="H32" s="15">
        <f t="shared" si="2"/>
        <v>51</v>
      </c>
      <c r="I32" s="73">
        <f>11+5</f>
        <v>16</v>
      </c>
      <c r="J32" s="73">
        <v>16</v>
      </c>
      <c r="K32" s="73">
        <f>22+1</f>
        <v>23</v>
      </c>
      <c r="L32" s="73">
        <v>46</v>
      </c>
      <c r="M32" s="73"/>
      <c r="N32" s="73">
        <v>10</v>
      </c>
      <c r="O32" s="23">
        <f t="shared" si="0"/>
        <v>111</v>
      </c>
      <c r="P32" s="28"/>
      <c r="Q32" s="24"/>
      <c r="R32" s="21">
        <v>24</v>
      </c>
      <c r="S32" s="25"/>
      <c r="T32" s="16">
        <f t="shared" si="1"/>
        <v>186</v>
      </c>
    </row>
    <row r="33" spans="1:20" ht="78" customHeight="1" x14ac:dyDescent="0.2">
      <c r="A33" s="2">
        <v>28</v>
      </c>
      <c r="B33" s="6" t="s">
        <v>12</v>
      </c>
      <c r="C33" s="5" t="s">
        <v>85</v>
      </c>
      <c r="D33" s="5" t="s">
        <v>85</v>
      </c>
      <c r="E33" s="67">
        <v>207</v>
      </c>
      <c r="F33" s="67">
        <v>0</v>
      </c>
      <c r="G33" s="67">
        <v>2</v>
      </c>
      <c r="H33" s="63">
        <f t="shared" si="2"/>
        <v>209</v>
      </c>
      <c r="I33" s="73">
        <v>0</v>
      </c>
      <c r="J33" s="73">
        <f>6+100</f>
        <v>106</v>
      </c>
      <c r="K33" s="73">
        <v>0</v>
      </c>
      <c r="L33" s="73">
        <v>42</v>
      </c>
      <c r="M33" s="73"/>
      <c r="N33" s="73"/>
      <c r="O33" s="23">
        <f t="shared" si="0"/>
        <v>148</v>
      </c>
      <c r="P33" s="28"/>
      <c r="Q33" s="24"/>
      <c r="R33" s="21">
        <v>0</v>
      </c>
      <c r="S33" s="25"/>
      <c r="T33" s="16">
        <f t="shared" si="1"/>
        <v>357</v>
      </c>
    </row>
    <row r="34" spans="1:20" ht="64.5" customHeight="1" x14ac:dyDescent="0.2">
      <c r="A34" s="2">
        <v>29</v>
      </c>
      <c r="B34" s="6" t="s">
        <v>13</v>
      </c>
      <c r="C34" s="5" t="s">
        <v>85</v>
      </c>
      <c r="D34" s="5" t="s">
        <v>85</v>
      </c>
      <c r="E34" s="8">
        <v>19</v>
      </c>
      <c r="F34" s="8">
        <v>2</v>
      </c>
      <c r="G34" s="8">
        <v>8</v>
      </c>
      <c r="H34" s="15">
        <f t="shared" si="2"/>
        <v>29</v>
      </c>
      <c r="I34" s="73">
        <f>9+3</f>
        <v>12</v>
      </c>
      <c r="J34" s="73">
        <f>5+8</f>
        <v>13</v>
      </c>
      <c r="K34" s="73">
        <f>25+2</f>
        <v>27</v>
      </c>
      <c r="L34" s="73">
        <v>26</v>
      </c>
      <c r="M34" s="73"/>
      <c r="N34" s="73">
        <v>5</v>
      </c>
      <c r="O34" s="23">
        <f t="shared" si="0"/>
        <v>83</v>
      </c>
      <c r="P34" s="28">
        <v>8</v>
      </c>
      <c r="Q34" s="24"/>
      <c r="R34" s="21">
        <v>0</v>
      </c>
      <c r="S34" s="25"/>
      <c r="T34" s="16">
        <f t="shared" si="1"/>
        <v>120</v>
      </c>
    </row>
    <row r="35" spans="1:20" ht="57" customHeight="1" x14ac:dyDescent="0.2">
      <c r="A35" s="2">
        <v>30</v>
      </c>
      <c r="B35" s="6" t="s">
        <v>13</v>
      </c>
      <c r="C35" s="5" t="s">
        <v>85</v>
      </c>
      <c r="D35" s="5" t="s">
        <v>85</v>
      </c>
      <c r="E35" s="8">
        <v>14</v>
      </c>
      <c r="F35" s="8">
        <v>0</v>
      </c>
      <c r="G35" s="8">
        <v>0</v>
      </c>
      <c r="H35" s="15">
        <f t="shared" si="2"/>
        <v>14</v>
      </c>
      <c r="I35" s="73">
        <f>15+2</f>
        <v>17</v>
      </c>
      <c r="J35" s="73">
        <v>11</v>
      </c>
      <c r="K35" s="73">
        <v>33</v>
      </c>
      <c r="L35" s="73">
        <v>42</v>
      </c>
      <c r="M35" s="73">
        <v>10</v>
      </c>
      <c r="N35" s="73">
        <v>20</v>
      </c>
      <c r="O35" s="23">
        <f t="shared" si="0"/>
        <v>133</v>
      </c>
      <c r="P35" s="28"/>
      <c r="Q35" s="24"/>
      <c r="R35" s="21">
        <v>7</v>
      </c>
      <c r="S35" s="25"/>
      <c r="T35" s="16">
        <f t="shared" si="1"/>
        <v>154</v>
      </c>
    </row>
    <row r="36" spans="1:20" ht="63.75" x14ac:dyDescent="0.2">
      <c r="A36" s="80">
        <v>31</v>
      </c>
      <c r="B36" s="81" t="s">
        <v>108</v>
      </c>
      <c r="C36" s="82" t="s">
        <v>85</v>
      </c>
      <c r="D36" s="82" t="s">
        <v>85</v>
      </c>
      <c r="E36" s="8">
        <v>3</v>
      </c>
      <c r="F36" s="8">
        <v>0</v>
      </c>
      <c r="G36" s="8">
        <v>2</v>
      </c>
      <c r="H36" s="15">
        <f t="shared" si="2"/>
        <v>5</v>
      </c>
      <c r="I36" s="73">
        <v>0</v>
      </c>
      <c r="J36" s="73">
        <v>11</v>
      </c>
      <c r="K36" s="73">
        <v>24</v>
      </c>
      <c r="L36" s="73"/>
      <c r="M36" s="73"/>
      <c r="N36" s="73"/>
      <c r="O36" s="23">
        <f t="shared" si="0"/>
        <v>35</v>
      </c>
      <c r="P36" s="28"/>
      <c r="Q36" s="24"/>
      <c r="R36" s="21">
        <v>0</v>
      </c>
      <c r="S36" s="25"/>
      <c r="T36" s="16">
        <f t="shared" si="1"/>
        <v>40</v>
      </c>
    </row>
    <row r="37" spans="1:20" ht="63.75" x14ac:dyDescent="0.2">
      <c r="A37" s="2">
        <v>32</v>
      </c>
      <c r="B37" s="6" t="s">
        <v>109</v>
      </c>
      <c r="C37" s="5" t="s">
        <v>85</v>
      </c>
      <c r="D37" s="5" t="s">
        <v>85</v>
      </c>
      <c r="E37" s="8">
        <v>17</v>
      </c>
      <c r="F37" s="8"/>
      <c r="G37" s="8">
        <v>8</v>
      </c>
      <c r="H37" s="15">
        <f t="shared" si="2"/>
        <v>25</v>
      </c>
      <c r="I37" s="73">
        <v>0</v>
      </c>
      <c r="J37" s="73">
        <v>0</v>
      </c>
      <c r="K37" s="73">
        <v>40</v>
      </c>
      <c r="L37" s="73"/>
      <c r="M37" s="73"/>
      <c r="N37" s="73"/>
      <c r="O37" s="23">
        <f t="shared" si="0"/>
        <v>40</v>
      </c>
      <c r="P37" s="28"/>
      <c r="Q37" s="24"/>
      <c r="R37" s="21">
        <v>0</v>
      </c>
      <c r="S37" s="25"/>
      <c r="T37" s="16">
        <f t="shared" si="1"/>
        <v>65</v>
      </c>
    </row>
    <row r="38" spans="1:20" ht="63.75" x14ac:dyDescent="0.2">
      <c r="A38" s="2">
        <v>33</v>
      </c>
      <c r="B38" s="6" t="s">
        <v>14</v>
      </c>
      <c r="C38" s="5" t="s">
        <v>85</v>
      </c>
      <c r="D38" s="5" t="s">
        <v>85</v>
      </c>
      <c r="E38" s="8">
        <v>77</v>
      </c>
      <c r="F38" s="8"/>
      <c r="G38" s="8">
        <v>0</v>
      </c>
      <c r="H38" s="15">
        <f t="shared" si="2"/>
        <v>77</v>
      </c>
      <c r="I38" s="73">
        <f>81+4</f>
        <v>85</v>
      </c>
      <c r="J38" s="73">
        <f>52+12</f>
        <v>64</v>
      </c>
      <c r="K38" s="73">
        <f>223+74</f>
        <v>297</v>
      </c>
      <c r="L38" s="73">
        <v>230</v>
      </c>
      <c r="M38" s="73">
        <v>60</v>
      </c>
      <c r="N38" s="73"/>
      <c r="O38" s="23">
        <f t="shared" si="0"/>
        <v>736</v>
      </c>
      <c r="P38" s="28"/>
      <c r="Q38" s="24"/>
      <c r="R38" s="21">
        <v>84</v>
      </c>
      <c r="S38" s="25"/>
      <c r="T38" s="16">
        <f t="shared" si="1"/>
        <v>897</v>
      </c>
    </row>
    <row r="39" spans="1:20" ht="63.75" x14ac:dyDescent="0.2">
      <c r="A39" s="2">
        <v>34</v>
      </c>
      <c r="B39" s="6" t="s">
        <v>15</v>
      </c>
      <c r="C39" s="5" t="s">
        <v>85</v>
      </c>
      <c r="D39" s="5" t="s">
        <v>85</v>
      </c>
      <c r="E39" s="8">
        <v>42</v>
      </c>
      <c r="F39" s="8">
        <v>0</v>
      </c>
      <c r="G39" s="8">
        <v>0</v>
      </c>
      <c r="H39" s="15">
        <f t="shared" ref="H39:H68" si="3">SUM(E39:G39)</f>
        <v>42</v>
      </c>
      <c r="I39" s="73">
        <v>0</v>
      </c>
      <c r="J39" s="73"/>
      <c r="K39" s="73">
        <v>0</v>
      </c>
      <c r="L39" s="73"/>
      <c r="M39" s="73"/>
      <c r="N39" s="73">
        <v>21</v>
      </c>
      <c r="O39" s="23">
        <f t="shared" si="0"/>
        <v>21</v>
      </c>
      <c r="P39" s="28"/>
      <c r="Q39" s="24"/>
      <c r="R39" s="21">
        <v>427</v>
      </c>
      <c r="S39" s="25"/>
      <c r="T39" s="16">
        <f t="shared" ref="T39:T68" si="4">SUM(H39,O39,P39,Q39,R39,S39)</f>
        <v>490</v>
      </c>
    </row>
    <row r="40" spans="1:20" ht="66" customHeight="1" x14ac:dyDescent="0.2">
      <c r="A40" s="2">
        <v>35</v>
      </c>
      <c r="B40" s="6" t="s">
        <v>31</v>
      </c>
      <c r="C40" s="5" t="s">
        <v>85</v>
      </c>
      <c r="D40" s="5" t="s">
        <v>85</v>
      </c>
      <c r="E40" s="8">
        <v>4</v>
      </c>
      <c r="F40" s="8"/>
      <c r="G40" s="8">
        <v>2</v>
      </c>
      <c r="H40" s="15">
        <f t="shared" si="3"/>
        <v>6</v>
      </c>
      <c r="I40" s="73">
        <f>50+4</f>
        <v>54</v>
      </c>
      <c r="J40" s="73">
        <v>51</v>
      </c>
      <c r="K40" s="73">
        <f>140+12</f>
        <v>152</v>
      </c>
      <c r="L40" s="73"/>
      <c r="M40" s="73"/>
      <c r="N40" s="73"/>
      <c r="O40" s="23">
        <f t="shared" si="0"/>
        <v>257</v>
      </c>
      <c r="P40" s="28"/>
      <c r="Q40" s="24"/>
      <c r="R40" s="21">
        <v>0</v>
      </c>
      <c r="S40" s="25"/>
      <c r="T40" s="16">
        <f t="shared" si="4"/>
        <v>263</v>
      </c>
    </row>
    <row r="41" spans="1:20" ht="63.75" x14ac:dyDescent="0.2">
      <c r="A41" s="80">
        <v>36</v>
      </c>
      <c r="B41" s="81" t="s">
        <v>32</v>
      </c>
      <c r="C41" s="82" t="s">
        <v>85</v>
      </c>
      <c r="D41" s="82" t="s">
        <v>85</v>
      </c>
      <c r="E41" s="8">
        <v>75</v>
      </c>
      <c r="F41" s="8">
        <v>28</v>
      </c>
      <c r="G41" s="8">
        <f>104+98</f>
        <v>202</v>
      </c>
      <c r="H41" s="15">
        <f t="shared" si="3"/>
        <v>305</v>
      </c>
      <c r="I41" s="73">
        <f>60+32</f>
        <v>92</v>
      </c>
      <c r="J41" s="73">
        <f>83+4</f>
        <v>87</v>
      </c>
      <c r="K41" s="73">
        <v>300</v>
      </c>
      <c r="L41" s="73">
        <v>238</v>
      </c>
      <c r="M41" s="73">
        <v>82</v>
      </c>
      <c r="N41" s="73">
        <v>30</v>
      </c>
      <c r="O41" s="23">
        <f t="shared" si="0"/>
        <v>829</v>
      </c>
      <c r="P41" s="28"/>
      <c r="Q41" s="24"/>
      <c r="R41" s="21">
        <v>502</v>
      </c>
      <c r="S41" s="25"/>
      <c r="T41" s="16">
        <f t="shared" si="4"/>
        <v>1636</v>
      </c>
    </row>
    <row r="42" spans="1:20" ht="63.75" x14ac:dyDescent="0.2">
      <c r="A42" s="2">
        <v>37</v>
      </c>
      <c r="B42" s="6" t="s">
        <v>16</v>
      </c>
      <c r="C42" s="5" t="s">
        <v>85</v>
      </c>
      <c r="D42" s="5" t="s">
        <v>85</v>
      </c>
      <c r="E42" s="8">
        <v>0</v>
      </c>
      <c r="F42" s="8"/>
      <c r="G42" s="8"/>
      <c r="H42" s="15">
        <f t="shared" si="3"/>
        <v>0</v>
      </c>
      <c r="I42" s="75"/>
      <c r="J42" s="75"/>
      <c r="K42" s="75"/>
      <c r="L42" s="75"/>
      <c r="M42" s="75"/>
      <c r="N42" s="75"/>
      <c r="O42" s="23">
        <f t="shared" si="0"/>
        <v>0</v>
      </c>
      <c r="P42" s="28">
        <v>230</v>
      </c>
      <c r="Q42" s="24"/>
      <c r="R42" s="21">
        <v>14</v>
      </c>
      <c r="S42" s="25"/>
      <c r="T42" s="16">
        <f t="shared" si="4"/>
        <v>244</v>
      </c>
    </row>
    <row r="43" spans="1:20" ht="63.75" x14ac:dyDescent="0.2">
      <c r="A43" s="2">
        <v>38</v>
      </c>
      <c r="B43" s="6" t="s">
        <v>110</v>
      </c>
      <c r="C43" s="5" t="s">
        <v>85</v>
      </c>
      <c r="D43" s="5" t="s">
        <v>85</v>
      </c>
      <c r="E43" s="8">
        <v>70</v>
      </c>
      <c r="F43" s="8">
        <v>21</v>
      </c>
      <c r="G43" s="8">
        <v>6</v>
      </c>
      <c r="H43" s="15">
        <f t="shared" si="3"/>
        <v>97</v>
      </c>
      <c r="I43" s="73">
        <f>25+7</f>
        <v>32</v>
      </c>
      <c r="J43" s="73">
        <f>17+3</f>
        <v>20</v>
      </c>
      <c r="K43" s="73">
        <v>56</v>
      </c>
      <c r="L43" s="73">
        <v>90</v>
      </c>
      <c r="M43" s="73">
        <v>11</v>
      </c>
      <c r="N43" s="73">
        <v>15</v>
      </c>
      <c r="O43" s="23">
        <f t="shared" si="0"/>
        <v>224</v>
      </c>
      <c r="P43" s="28"/>
      <c r="Q43" s="24"/>
      <c r="R43" s="21">
        <v>151</v>
      </c>
      <c r="S43" s="25">
        <v>20</v>
      </c>
      <c r="T43" s="16">
        <f t="shared" si="4"/>
        <v>492</v>
      </c>
    </row>
    <row r="44" spans="1:20" ht="63.75" x14ac:dyDescent="0.2">
      <c r="A44" s="2">
        <v>39</v>
      </c>
      <c r="B44" s="6" t="s">
        <v>111</v>
      </c>
      <c r="C44" s="5" t="s">
        <v>85</v>
      </c>
      <c r="D44" s="5" t="s">
        <v>85</v>
      </c>
      <c r="E44" s="8">
        <v>4</v>
      </c>
      <c r="F44" s="8"/>
      <c r="G44" s="8"/>
      <c r="H44" s="15">
        <f t="shared" si="3"/>
        <v>4</v>
      </c>
      <c r="I44" s="73">
        <v>0</v>
      </c>
      <c r="J44" s="73"/>
      <c r="K44" s="73">
        <v>64</v>
      </c>
      <c r="L44" s="73"/>
      <c r="M44" s="73"/>
      <c r="N44" s="73"/>
      <c r="O44" s="23">
        <f t="shared" si="0"/>
        <v>64</v>
      </c>
      <c r="P44" s="28"/>
      <c r="Q44" s="24"/>
      <c r="R44" s="21">
        <v>0</v>
      </c>
      <c r="S44" s="25"/>
      <c r="T44" s="16">
        <f t="shared" si="4"/>
        <v>68</v>
      </c>
    </row>
    <row r="45" spans="1:20" ht="63.75" x14ac:dyDescent="0.2">
      <c r="A45" s="2">
        <v>40</v>
      </c>
      <c r="B45" s="6" t="s">
        <v>17</v>
      </c>
      <c r="C45" s="5" t="s">
        <v>85</v>
      </c>
      <c r="D45" s="5" t="s">
        <v>85</v>
      </c>
      <c r="E45" s="8">
        <v>53</v>
      </c>
      <c r="F45" s="8">
        <v>23</v>
      </c>
      <c r="G45" s="8">
        <v>3</v>
      </c>
      <c r="H45" s="15">
        <f t="shared" si="3"/>
        <v>79</v>
      </c>
      <c r="I45" s="73">
        <v>15</v>
      </c>
      <c r="J45" s="73">
        <f>9+5</f>
        <v>14</v>
      </c>
      <c r="K45" s="73">
        <f>60+24</f>
        <v>84</v>
      </c>
      <c r="L45" s="73">
        <v>61</v>
      </c>
      <c r="M45" s="73">
        <v>9</v>
      </c>
      <c r="N45" s="73">
        <v>7</v>
      </c>
      <c r="O45" s="23">
        <f t="shared" si="0"/>
        <v>190</v>
      </c>
      <c r="P45" s="28">
        <v>40</v>
      </c>
      <c r="Q45" s="24"/>
      <c r="R45" s="21">
        <v>5</v>
      </c>
      <c r="S45" s="25"/>
      <c r="T45" s="16">
        <f t="shared" si="4"/>
        <v>314</v>
      </c>
    </row>
    <row r="46" spans="1:20" ht="63.75" x14ac:dyDescent="0.2">
      <c r="A46" s="80">
        <v>41</v>
      </c>
      <c r="B46" s="82" t="s">
        <v>18</v>
      </c>
      <c r="C46" s="82" t="s">
        <v>85</v>
      </c>
      <c r="D46" s="82" t="s">
        <v>85</v>
      </c>
      <c r="E46" s="8">
        <v>7</v>
      </c>
      <c r="F46" s="8"/>
      <c r="G46" s="8">
        <v>0</v>
      </c>
      <c r="H46" s="15">
        <f t="shared" si="3"/>
        <v>7</v>
      </c>
      <c r="I46" s="73">
        <v>0</v>
      </c>
      <c r="J46" s="73"/>
      <c r="K46" s="73">
        <v>4</v>
      </c>
      <c r="L46" s="73">
        <v>2</v>
      </c>
      <c r="M46" s="73"/>
      <c r="N46" s="73">
        <v>2</v>
      </c>
      <c r="O46" s="23">
        <f t="shared" si="0"/>
        <v>8</v>
      </c>
      <c r="P46" s="28"/>
      <c r="Q46" s="24"/>
      <c r="R46" s="21">
        <v>0</v>
      </c>
      <c r="S46" s="25"/>
      <c r="T46" s="16">
        <f t="shared" si="4"/>
        <v>15</v>
      </c>
    </row>
    <row r="47" spans="1:20" ht="63.75" x14ac:dyDescent="0.2">
      <c r="A47" s="2">
        <v>42</v>
      </c>
      <c r="B47" s="6" t="s">
        <v>18</v>
      </c>
      <c r="C47" s="5" t="s">
        <v>85</v>
      </c>
      <c r="D47" s="5" t="s">
        <v>85</v>
      </c>
      <c r="E47" s="8">
        <v>1</v>
      </c>
      <c r="F47" s="8"/>
      <c r="G47" s="8">
        <v>2</v>
      </c>
      <c r="H47" s="15">
        <f t="shared" si="3"/>
        <v>3</v>
      </c>
      <c r="I47" s="75"/>
      <c r="J47" s="75"/>
      <c r="K47" s="75"/>
      <c r="L47" s="75"/>
      <c r="M47" s="75"/>
      <c r="N47" s="75"/>
      <c r="O47" s="23">
        <f t="shared" si="0"/>
        <v>0</v>
      </c>
      <c r="P47" s="28"/>
      <c r="Q47" s="24"/>
      <c r="R47" s="21">
        <v>0</v>
      </c>
      <c r="S47" s="25"/>
      <c r="T47" s="16">
        <f t="shared" si="4"/>
        <v>3</v>
      </c>
    </row>
    <row r="48" spans="1:20" ht="63.75" x14ac:dyDescent="0.2">
      <c r="A48" s="2">
        <v>43</v>
      </c>
      <c r="B48" s="6" t="s">
        <v>18</v>
      </c>
      <c r="C48" s="5" t="s">
        <v>85</v>
      </c>
      <c r="D48" s="5" t="s">
        <v>85</v>
      </c>
      <c r="E48" s="67">
        <v>4</v>
      </c>
      <c r="F48" s="67">
        <v>15</v>
      </c>
      <c r="G48" s="67">
        <v>5</v>
      </c>
      <c r="H48" s="63">
        <f t="shared" si="3"/>
        <v>24</v>
      </c>
      <c r="I48" s="64"/>
      <c r="J48" s="75"/>
      <c r="K48" s="75"/>
      <c r="L48" s="75"/>
      <c r="M48" s="75"/>
      <c r="N48" s="75"/>
      <c r="O48" s="23">
        <f t="shared" si="0"/>
        <v>0</v>
      </c>
      <c r="P48" s="28"/>
      <c r="Q48" s="24"/>
      <c r="R48" s="21">
        <v>0</v>
      </c>
      <c r="S48" s="25"/>
      <c r="T48" s="16">
        <f t="shared" si="4"/>
        <v>24</v>
      </c>
    </row>
    <row r="49" spans="1:20" ht="63.75" x14ac:dyDescent="0.2">
      <c r="A49" s="2">
        <v>44</v>
      </c>
      <c r="B49" s="6" t="s">
        <v>18</v>
      </c>
      <c r="C49" s="5" t="s">
        <v>85</v>
      </c>
      <c r="D49" s="5" t="s">
        <v>85</v>
      </c>
      <c r="E49" s="8">
        <v>6</v>
      </c>
      <c r="F49" s="8">
        <v>0</v>
      </c>
      <c r="G49" s="8">
        <v>9</v>
      </c>
      <c r="H49" s="15">
        <f t="shared" si="3"/>
        <v>15</v>
      </c>
      <c r="I49" s="73"/>
      <c r="J49" s="73"/>
      <c r="K49" s="73">
        <v>0</v>
      </c>
      <c r="L49" s="73"/>
      <c r="M49" s="73"/>
      <c r="N49" s="8"/>
      <c r="O49" s="23">
        <f t="shared" si="0"/>
        <v>0</v>
      </c>
      <c r="P49" s="28"/>
      <c r="Q49" s="24"/>
      <c r="R49" s="21">
        <v>0</v>
      </c>
      <c r="S49" s="25"/>
      <c r="T49" s="16">
        <f t="shared" si="4"/>
        <v>15</v>
      </c>
    </row>
    <row r="50" spans="1:20" ht="63.75" x14ac:dyDescent="0.2">
      <c r="A50" s="2">
        <v>45</v>
      </c>
      <c r="B50" s="6" t="s">
        <v>19</v>
      </c>
      <c r="C50" s="5" t="s">
        <v>85</v>
      </c>
      <c r="D50" s="5" t="s">
        <v>85</v>
      </c>
      <c r="E50" s="8">
        <v>13</v>
      </c>
      <c r="F50" s="8">
        <v>15</v>
      </c>
      <c r="G50" s="8">
        <v>7</v>
      </c>
      <c r="H50" s="15">
        <f t="shared" si="3"/>
        <v>35</v>
      </c>
      <c r="I50" s="73">
        <f>3+2</f>
        <v>5</v>
      </c>
      <c r="J50" s="73">
        <f>3+2</f>
        <v>5</v>
      </c>
      <c r="K50" s="73">
        <v>12</v>
      </c>
      <c r="L50" s="73">
        <v>9</v>
      </c>
      <c r="M50" s="73">
        <v>0</v>
      </c>
      <c r="N50" s="8">
        <v>8</v>
      </c>
      <c r="O50" s="23">
        <f t="shared" si="0"/>
        <v>39</v>
      </c>
      <c r="P50" s="28"/>
      <c r="Q50" s="24"/>
      <c r="R50" s="21">
        <v>2</v>
      </c>
      <c r="S50" s="25"/>
      <c r="T50" s="16">
        <f t="shared" si="4"/>
        <v>76</v>
      </c>
    </row>
    <row r="51" spans="1:20" ht="63.75" x14ac:dyDescent="0.2">
      <c r="A51" s="80">
        <v>46</v>
      </c>
      <c r="B51" s="81" t="s">
        <v>112</v>
      </c>
      <c r="C51" s="82" t="s">
        <v>85</v>
      </c>
      <c r="D51" s="82" t="s">
        <v>85</v>
      </c>
      <c r="E51" s="8">
        <v>0</v>
      </c>
      <c r="F51" s="8">
        <v>0</v>
      </c>
      <c r="G51" s="8">
        <v>5</v>
      </c>
      <c r="H51" s="15">
        <f t="shared" si="3"/>
        <v>5</v>
      </c>
      <c r="I51" s="73">
        <f>64+4</f>
        <v>68</v>
      </c>
      <c r="J51" s="73">
        <v>37</v>
      </c>
      <c r="K51" s="73">
        <v>46</v>
      </c>
      <c r="L51" s="73">
        <v>91</v>
      </c>
      <c r="M51" s="73">
        <v>35</v>
      </c>
      <c r="N51" s="8">
        <v>3</v>
      </c>
      <c r="O51" s="23">
        <f t="shared" si="0"/>
        <v>280</v>
      </c>
      <c r="P51" s="28"/>
      <c r="Q51" s="24"/>
      <c r="R51" s="21">
        <v>0</v>
      </c>
      <c r="S51" s="25"/>
      <c r="T51" s="16">
        <f t="shared" si="4"/>
        <v>285</v>
      </c>
    </row>
    <row r="52" spans="1:20" ht="63.75" x14ac:dyDescent="0.2">
      <c r="A52" s="2">
        <v>47</v>
      </c>
      <c r="B52" s="6" t="s">
        <v>20</v>
      </c>
      <c r="C52" s="5" t="s">
        <v>85</v>
      </c>
      <c r="D52" s="5" t="s">
        <v>85</v>
      </c>
      <c r="E52" s="8">
        <v>279</v>
      </c>
      <c r="F52" s="8">
        <v>0</v>
      </c>
      <c r="G52" s="8">
        <v>12</v>
      </c>
      <c r="H52" s="15">
        <f t="shared" si="3"/>
        <v>291</v>
      </c>
      <c r="I52" s="73">
        <v>30</v>
      </c>
      <c r="J52" s="73">
        <f>20+30</f>
        <v>50</v>
      </c>
      <c r="K52" s="73">
        <f>200+80</f>
        <v>280</v>
      </c>
      <c r="L52" s="73">
        <v>200</v>
      </c>
      <c r="M52" s="73">
        <v>80</v>
      </c>
      <c r="N52" s="8">
        <v>10</v>
      </c>
      <c r="O52" s="23">
        <f t="shared" si="0"/>
        <v>650</v>
      </c>
      <c r="P52" s="28"/>
      <c r="Q52" s="24"/>
      <c r="R52" s="21">
        <v>50</v>
      </c>
      <c r="S52" s="25"/>
      <c r="T52" s="16">
        <f t="shared" si="4"/>
        <v>991</v>
      </c>
    </row>
    <row r="53" spans="1:20" ht="63.75" x14ac:dyDescent="0.2">
      <c r="A53" s="2">
        <v>48</v>
      </c>
      <c r="B53" s="6" t="s">
        <v>21</v>
      </c>
      <c r="C53" s="5" t="s">
        <v>85</v>
      </c>
      <c r="D53" s="5" t="s">
        <v>85</v>
      </c>
      <c r="E53" s="8"/>
      <c r="F53" s="8"/>
      <c r="G53" s="8">
        <v>2</v>
      </c>
      <c r="H53" s="15">
        <f t="shared" si="3"/>
        <v>2</v>
      </c>
      <c r="I53" s="73">
        <v>18</v>
      </c>
      <c r="J53" s="73">
        <v>16</v>
      </c>
      <c r="K53" s="73">
        <f>0+10</f>
        <v>10</v>
      </c>
      <c r="L53" s="73"/>
      <c r="M53" s="73"/>
      <c r="N53" s="8"/>
      <c r="O53" s="23">
        <f t="shared" si="0"/>
        <v>44</v>
      </c>
      <c r="P53" s="28"/>
      <c r="Q53" s="24"/>
      <c r="R53" s="21">
        <v>2</v>
      </c>
      <c r="S53" s="25"/>
      <c r="T53" s="16">
        <f t="shared" si="4"/>
        <v>48</v>
      </c>
    </row>
    <row r="54" spans="1:20" ht="63.75" x14ac:dyDescent="0.2">
      <c r="A54" s="2">
        <v>49</v>
      </c>
      <c r="B54" s="5" t="s">
        <v>22</v>
      </c>
      <c r="C54" s="5" t="s">
        <v>85</v>
      </c>
      <c r="D54" s="5" t="s">
        <v>85</v>
      </c>
      <c r="E54" s="66">
        <v>1</v>
      </c>
      <c r="F54" s="8">
        <v>0</v>
      </c>
      <c r="G54" s="8">
        <v>2</v>
      </c>
      <c r="H54" s="15">
        <f t="shared" si="3"/>
        <v>3</v>
      </c>
      <c r="I54" s="75"/>
      <c r="J54" s="75"/>
      <c r="K54" s="75"/>
      <c r="L54" s="75"/>
      <c r="M54" s="75"/>
      <c r="N54" s="2"/>
      <c r="O54" s="23">
        <f t="shared" si="0"/>
        <v>0</v>
      </c>
      <c r="P54" s="28"/>
      <c r="Q54" s="24"/>
      <c r="R54" s="21">
        <v>0</v>
      </c>
      <c r="S54" s="25"/>
      <c r="T54" s="16">
        <f t="shared" si="4"/>
        <v>3</v>
      </c>
    </row>
    <row r="55" spans="1:20" ht="63.75" x14ac:dyDescent="0.2">
      <c r="A55" s="75">
        <v>50</v>
      </c>
      <c r="B55" s="83" t="s">
        <v>23</v>
      </c>
      <c r="C55" s="68" t="s">
        <v>85</v>
      </c>
      <c r="D55" s="68" t="s">
        <v>85</v>
      </c>
      <c r="E55" s="8">
        <v>3</v>
      </c>
      <c r="F55" s="8">
        <v>0</v>
      </c>
      <c r="G55" s="8">
        <v>7</v>
      </c>
      <c r="H55" s="15">
        <f t="shared" si="3"/>
        <v>10</v>
      </c>
      <c r="I55" s="8">
        <v>3</v>
      </c>
      <c r="J55" s="8">
        <f>0+1</f>
        <v>1</v>
      </c>
      <c r="K55" s="8"/>
      <c r="L55" s="8">
        <v>1</v>
      </c>
      <c r="M55" s="22">
        <f>0+1</f>
        <v>1</v>
      </c>
      <c r="N55" s="8"/>
      <c r="O55" s="23">
        <f t="shared" si="0"/>
        <v>6</v>
      </c>
      <c r="P55" s="28">
        <v>25</v>
      </c>
      <c r="Q55" s="24"/>
      <c r="R55" s="21">
        <v>0</v>
      </c>
      <c r="S55" s="25"/>
      <c r="T55" s="16">
        <f t="shared" si="4"/>
        <v>41</v>
      </c>
    </row>
    <row r="56" spans="1:20" ht="63.75" x14ac:dyDescent="0.2">
      <c r="A56" s="80">
        <v>51</v>
      </c>
      <c r="B56" s="81" t="s">
        <v>24</v>
      </c>
      <c r="C56" s="82" t="s">
        <v>85</v>
      </c>
      <c r="D56" s="82" t="s">
        <v>85</v>
      </c>
      <c r="E56" s="8">
        <v>11</v>
      </c>
      <c r="F56" s="8">
        <v>25</v>
      </c>
      <c r="G56" s="8">
        <v>5</v>
      </c>
      <c r="H56" s="15">
        <f t="shared" si="3"/>
        <v>41</v>
      </c>
      <c r="I56" s="2"/>
      <c r="J56" s="2"/>
      <c r="K56" s="2"/>
      <c r="L56" s="2"/>
      <c r="M56" s="2"/>
      <c r="N56" s="2"/>
      <c r="O56" s="23">
        <f t="shared" si="0"/>
        <v>0</v>
      </c>
      <c r="P56" s="28"/>
      <c r="Q56" s="24"/>
      <c r="R56" s="21">
        <v>0</v>
      </c>
      <c r="S56" s="25"/>
      <c r="T56" s="16">
        <f t="shared" si="4"/>
        <v>41</v>
      </c>
    </row>
    <row r="57" spans="1:20" ht="63.75" x14ac:dyDescent="0.2">
      <c r="A57" s="2">
        <v>52</v>
      </c>
      <c r="B57" s="6" t="s">
        <v>53</v>
      </c>
      <c r="C57" s="5" t="s">
        <v>85</v>
      </c>
      <c r="D57" s="5" t="s">
        <v>85</v>
      </c>
      <c r="E57" s="8">
        <v>4</v>
      </c>
      <c r="F57" s="8">
        <v>34</v>
      </c>
      <c r="G57" s="8">
        <v>11</v>
      </c>
      <c r="H57" s="15">
        <f t="shared" si="3"/>
        <v>49</v>
      </c>
      <c r="I57" s="75"/>
      <c r="J57" s="75"/>
      <c r="K57" s="75"/>
      <c r="L57" s="75"/>
      <c r="M57" s="75"/>
      <c r="N57" s="2"/>
      <c r="O57" s="23">
        <f t="shared" si="0"/>
        <v>0</v>
      </c>
      <c r="P57" s="28"/>
      <c r="Q57" s="24"/>
      <c r="R57" s="21">
        <v>0</v>
      </c>
      <c r="S57" s="25"/>
      <c r="T57" s="16">
        <f t="shared" si="4"/>
        <v>49</v>
      </c>
    </row>
    <row r="58" spans="1:20" ht="63.75" x14ac:dyDescent="0.2">
      <c r="A58" s="2">
        <v>53</v>
      </c>
      <c r="B58" s="5" t="s">
        <v>24</v>
      </c>
      <c r="C58" s="5" t="s">
        <v>85</v>
      </c>
      <c r="D58" s="5" t="s">
        <v>85</v>
      </c>
      <c r="E58" s="8"/>
      <c r="F58" s="8">
        <v>2</v>
      </c>
      <c r="G58" s="8">
        <v>5</v>
      </c>
      <c r="H58" s="15">
        <f t="shared" si="3"/>
        <v>7</v>
      </c>
      <c r="I58" s="75"/>
      <c r="J58" s="75"/>
      <c r="K58" s="75"/>
      <c r="L58" s="75"/>
      <c r="M58" s="75"/>
      <c r="N58" s="2"/>
      <c r="O58" s="23">
        <f t="shared" si="0"/>
        <v>0</v>
      </c>
      <c r="P58" s="28"/>
      <c r="Q58" s="24"/>
      <c r="R58" s="21">
        <v>0</v>
      </c>
      <c r="S58" s="25"/>
      <c r="T58" s="16">
        <f t="shared" si="4"/>
        <v>7</v>
      </c>
    </row>
    <row r="59" spans="1:20" ht="63.75" x14ac:dyDescent="0.2">
      <c r="A59" s="2">
        <v>54</v>
      </c>
      <c r="B59" s="5" t="s">
        <v>49</v>
      </c>
      <c r="C59" s="5" t="s">
        <v>85</v>
      </c>
      <c r="D59" s="5" t="s">
        <v>85</v>
      </c>
      <c r="E59" s="8">
        <v>6</v>
      </c>
      <c r="F59" s="8">
        <v>23</v>
      </c>
      <c r="G59" s="8">
        <v>6</v>
      </c>
      <c r="H59" s="15">
        <f t="shared" si="3"/>
        <v>35</v>
      </c>
      <c r="I59" s="73"/>
      <c r="J59" s="73"/>
      <c r="K59" s="73">
        <f>0+8+2</f>
        <v>10</v>
      </c>
      <c r="L59" s="73"/>
      <c r="M59" s="73"/>
      <c r="N59" s="8"/>
      <c r="O59" s="23">
        <f t="shared" si="0"/>
        <v>10</v>
      </c>
      <c r="P59" s="28"/>
      <c r="Q59" s="24"/>
      <c r="R59" s="21">
        <v>0</v>
      </c>
      <c r="S59" s="25"/>
      <c r="T59" s="16">
        <f t="shared" si="4"/>
        <v>45</v>
      </c>
    </row>
    <row r="60" spans="1:20" ht="63.75" x14ac:dyDescent="0.2">
      <c r="A60" s="2">
        <v>55</v>
      </c>
      <c r="B60" s="6" t="s">
        <v>25</v>
      </c>
      <c r="C60" s="5" t="s">
        <v>85</v>
      </c>
      <c r="D60" s="5" t="s">
        <v>85</v>
      </c>
      <c r="E60" s="8">
        <v>4</v>
      </c>
      <c r="F60" s="8"/>
      <c r="G60" s="8">
        <v>0</v>
      </c>
      <c r="H60" s="15">
        <f t="shared" si="3"/>
        <v>4</v>
      </c>
      <c r="I60" s="73">
        <v>0</v>
      </c>
      <c r="J60" s="73">
        <f>0+1</f>
        <v>1</v>
      </c>
      <c r="K60" s="73">
        <v>2</v>
      </c>
      <c r="L60" s="73">
        <v>5</v>
      </c>
      <c r="M60" s="73">
        <f>0+1</f>
        <v>1</v>
      </c>
      <c r="N60" s="8">
        <v>2</v>
      </c>
      <c r="O60" s="23">
        <f t="shared" si="0"/>
        <v>11</v>
      </c>
      <c r="P60" s="28"/>
      <c r="Q60" s="24"/>
      <c r="R60" s="21">
        <v>0</v>
      </c>
      <c r="S60" s="25"/>
      <c r="T60" s="16">
        <f t="shared" si="4"/>
        <v>15</v>
      </c>
    </row>
    <row r="61" spans="1:20" ht="24.75" customHeight="1" x14ac:dyDescent="0.2">
      <c r="A61" s="80">
        <v>56</v>
      </c>
      <c r="B61" s="81" t="s">
        <v>26</v>
      </c>
      <c r="C61" s="82" t="s">
        <v>85</v>
      </c>
      <c r="D61" s="82" t="s">
        <v>85</v>
      </c>
      <c r="E61" s="8">
        <v>5</v>
      </c>
      <c r="F61" s="8"/>
      <c r="G61" s="8"/>
      <c r="H61" s="15">
        <f t="shared" si="3"/>
        <v>5</v>
      </c>
      <c r="I61" s="75"/>
      <c r="J61" s="75"/>
      <c r="K61" s="75"/>
      <c r="L61" s="75"/>
      <c r="M61" s="75"/>
      <c r="N61" s="2"/>
      <c r="O61" s="23">
        <f t="shared" si="0"/>
        <v>0</v>
      </c>
      <c r="P61" s="28"/>
      <c r="Q61" s="24"/>
      <c r="R61" s="21">
        <v>15</v>
      </c>
      <c r="S61" s="25"/>
      <c r="T61" s="16">
        <f t="shared" si="4"/>
        <v>20</v>
      </c>
    </row>
    <row r="62" spans="1:20" ht="63.75" x14ac:dyDescent="0.2">
      <c r="A62" s="2">
        <v>57</v>
      </c>
      <c r="B62" s="6" t="s">
        <v>93</v>
      </c>
      <c r="C62" s="5" t="s">
        <v>85</v>
      </c>
      <c r="D62" s="5" t="s">
        <v>85</v>
      </c>
      <c r="E62" s="8"/>
      <c r="F62" s="8"/>
      <c r="G62" s="8"/>
      <c r="H62" s="15"/>
      <c r="I62" s="75"/>
      <c r="J62" s="75"/>
      <c r="K62" s="75"/>
      <c r="L62" s="75"/>
      <c r="M62" s="75"/>
      <c r="N62" s="2"/>
      <c r="O62" s="23"/>
      <c r="P62" s="28"/>
      <c r="Q62" s="88">
        <v>43</v>
      </c>
      <c r="R62" s="21">
        <v>0</v>
      </c>
      <c r="S62" s="25"/>
      <c r="T62" s="16">
        <f t="shared" si="4"/>
        <v>43</v>
      </c>
    </row>
    <row r="63" spans="1:20" ht="33.75" customHeight="1" x14ac:dyDescent="0.2">
      <c r="A63" s="2">
        <v>58</v>
      </c>
      <c r="B63" s="5" t="s">
        <v>27</v>
      </c>
      <c r="C63" s="5" t="s">
        <v>85</v>
      </c>
      <c r="D63" s="5" t="s">
        <v>85</v>
      </c>
      <c r="E63" s="8"/>
      <c r="F63" s="8"/>
      <c r="G63" s="8">
        <f>4+5</f>
        <v>9</v>
      </c>
      <c r="H63" s="15">
        <f t="shared" si="3"/>
        <v>9</v>
      </c>
      <c r="I63" s="2"/>
      <c r="J63" s="2"/>
      <c r="K63" s="2"/>
      <c r="L63" s="2"/>
      <c r="M63" s="2"/>
      <c r="N63" s="2"/>
      <c r="O63" s="23">
        <f t="shared" si="0"/>
        <v>0</v>
      </c>
      <c r="P63" s="28"/>
      <c r="Q63" s="24"/>
      <c r="R63" s="21">
        <v>0</v>
      </c>
      <c r="S63" s="25"/>
      <c r="T63" s="16">
        <f t="shared" si="4"/>
        <v>9</v>
      </c>
    </row>
    <row r="64" spans="1:20" ht="63.75" x14ac:dyDescent="0.2">
      <c r="A64" s="2">
        <v>59</v>
      </c>
      <c r="B64" s="5" t="s">
        <v>113</v>
      </c>
      <c r="C64" s="5" t="s">
        <v>85</v>
      </c>
      <c r="D64" s="5" t="s">
        <v>85</v>
      </c>
      <c r="E64" s="8"/>
      <c r="F64" s="8"/>
      <c r="G64" s="8">
        <f>2+5</f>
        <v>7</v>
      </c>
      <c r="H64" s="15">
        <f t="shared" si="3"/>
        <v>7</v>
      </c>
      <c r="I64" s="2"/>
      <c r="J64" s="2"/>
      <c r="K64" s="2"/>
      <c r="L64" s="2"/>
      <c r="M64" s="2"/>
      <c r="N64" s="2"/>
      <c r="O64" s="23">
        <f t="shared" si="0"/>
        <v>0</v>
      </c>
      <c r="P64" s="28"/>
      <c r="Q64" s="24"/>
      <c r="R64" s="21">
        <v>0</v>
      </c>
      <c r="S64" s="25"/>
      <c r="T64" s="16">
        <f t="shared" si="4"/>
        <v>7</v>
      </c>
    </row>
    <row r="65" spans="1:20" ht="63.75" x14ac:dyDescent="0.2">
      <c r="A65" s="2">
        <v>60</v>
      </c>
      <c r="B65" s="7" t="s">
        <v>28</v>
      </c>
      <c r="C65" s="5" t="s">
        <v>85</v>
      </c>
      <c r="D65" s="5" t="s">
        <v>85</v>
      </c>
      <c r="E65" s="8"/>
      <c r="F65" s="8"/>
      <c r="G65" s="8">
        <v>2</v>
      </c>
      <c r="H65" s="15">
        <f t="shared" si="3"/>
        <v>2</v>
      </c>
      <c r="I65" s="2"/>
      <c r="J65" s="2"/>
      <c r="K65" s="2"/>
      <c r="L65" s="2"/>
      <c r="M65" s="2"/>
      <c r="N65" s="2"/>
      <c r="O65" s="23">
        <f t="shared" si="0"/>
        <v>0</v>
      </c>
      <c r="P65" s="28"/>
      <c r="Q65" s="24"/>
      <c r="R65" s="21">
        <v>0</v>
      </c>
      <c r="S65" s="25"/>
      <c r="T65" s="16">
        <f t="shared" si="4"/>
        <v>2</v>
      </c>
    </row>
    <row r="66" spans="1:20" ht="63.75" x14ac:dyDescent="0.2">
      <c r="A66" s="80">
        <v>61</v>
      </c>
      <c r="B66" s="81" t="s">
        <v>29</v>
      </c>
      <c r="C66" s="82" t="s">
        <v>85</v>
      </c>
      <c r="D66" s="82" t="s">
        <v>85</v>
      </c>
      <c r="E66" s="8"/>
      <c r="F66" s="8"/>
      <c r="G66" s="8">
        <v>2</v>
      </c>
      <c r="H66" s="15">
        <f t="shared" si="3"/>
        <v>2</v>
      </c>
      <c r="I66" s="2"/>
      <c r="J66" s="2"/>
      <c r="K66" s="2"/>
      <c r="L66" s="2"/>
      <c r="M66" s="2"/>
      <c r="N66" s="2"/>
      <c r="O66" s="23">
        <f t="shared" si="0"/>
        <v>0</v>
      </c>
      <c r="P66" s="28"/>
      <c r="Q66" s="24"/>
      <c r="R66" s="21">
        <v>21</v>
      </c>
      <c r="S66" s="25"/>
      <c r="T66" s="16">
        <f t="shared" si="4"/>
        <v>23</v>
      </c>
    </row>
    <row r="67" spans="1:20" ht="63.75" x14ac:dyDescent="0.2">
      <c r="A67" s="2">
        <v>62</v>
      </c>
      <c r="B67" s="6" t="s">
        <v>29</v>
      </c>
      <c r="C67" s="5" t="s">
        <v>85</v>
      </c>
      <c r="D67" s="5" t="s">
        <v>85</v>
      </c>
      <c r="E67" s="8"/>
      <c r="F67" s="8"/>
      <c r="G67" s="8">
        <v>2</v>
      </c>
      <c r="H67" s="15">
        <f t="shared" si="3"/>
        <v>2</v>
      </c>
      <c r="I67" s="2"/>
      <c r="J67" s="2"/>
      <c r="K67" s="2"/>
      <c r="L67" s="2"/>
      <c r="M67" s="2"/>
      <c r="N67" s="2"/>
      <c r="O67" s="23">
        <f t="shared" si="0"/>
        <v>0</v>
      </c>
      <c r="P67" s="28"/>
      <c r="Q67" s="24"/>
      <c r="R67" s="21">
        <v>1</v>
      </c>
      <c r="S67" s="25"/>
      <c r="T67" s="16">
        <f t="shared" si="4"/>
        <v>3</v>
      </c>
    </row>
    <row r="68" spans="1:20" ht="63.75" x14ac:dyDescent="0.2">
      <c r="A68" s="2">
        <v>63</v>
      </c>
      <c r="B68" s="6" t="s">
        <v>114</v>
      </c>
      <c r="C68" s="5" t="s">
        <v>85</v>
      </c>
      <c r="D68" s="5" t="s">
        <v>85</v>
      </c>
      <c r="E68" s="8"/>
      <c r="F68" s="8"/>
      <c r="G68" s="8">
        <v>3</v>
      </c>
      <c r="H68" s="15">
        <f t="shared" si="3"/>
        <v>3</v>
      </c>
      <c r="I68" s="2"/>
      <c r="J68" s="2"/>
      <c r="K68" s="2"/>
      <c r="L68" s="2"/>
      <c r="M68" s="2"/>
      <c r="N68" s="2"/>
      <c r="O68" s="23">
        <f t="shared" si="0"/>
        <v>0</v>
      </c>
      <c r="P68" s="28"/>
      <c r="Q68" s="24"/>
      <c r="R68" s="21">
        <v>62</v>
      </c>
      <c r="S68" s="25"/>
      <c r="T68" s="16">
        <f t="shared" si="4"/>
        <v>65</v>
      </c>
    </row>
    <row r="69" spans="1:20" s="43" customFormat="1" ht="25.5" customHeight="1" x14ac:dyDescent="0.2">
      <c r="A69" s="120" t="s">
        <v>115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42"/>
      <c r="S69" s="41"/>
      <c r="T69" s="41"/>
    </row>
    <row r="70" spans="1:20" s="43" customFormat="1" ht="25.5" customHeight="1" x14ac:dyDescent="0.2">
      <c r="A70" s="113" t="s">
        <v>127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42"/>
      <c r="S70" s="41"/>
      <c r="T70" s="41"/>
    </row>
    <row r="71" spans="1:20" s="43" customFormat="1" ht="36.75" customHeight="1" x14ac:dyDescent="0.2">
      <c r="A71" s="113" t="s">
        <v>83</v>
      </c>
      <c r="B71" s="113"/>
      <c r="C71" s="113"/>
      <c r="D71" s="113"/>
      <c r="E71" s="113"/>
      <c r="F71" s="113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42"/>
      <c r="S71" s="41"/>
      <c r="T71" s="41"/>
    </row>
    <row r="72" spans="1:20" x14ac:dyDescent="0.2">
      <c r="A72" s="49"/>
      <c r="B72" s="50" t="s">
        <v>64</v>
      </c>
      <c r="C72" s="51"/>
      <c r="D72" s="51"/>
      <c r="E72" s="54"/>
      <c r="F72" s="12"/>
      <c r="G72" s="13"/>
    </row>
    <row r="73" spans="1:20" x14ac:dyDescent="0.2">
      <c r="A73" s="52" t="s">
        <v>30</v>
      </c>
      <c r="B73" s="118" t="s">
        <v>37</v>
      </c>
      <c r="C73" s="118"/>
      <c r="D73" s="53"/>
      <c r="E73" s="55"/>
      <c r="F73" s="9"/>
    </row>
    <row r="74" spans="1:20" ht="16.5" customHeight="1" x14ac:dyDescent="0.2">
      <c r="A74" s="114" t="s">
        <v>36</v>
      </c>
      <c r="B74" s="107" t="s">
        <v>39</v>
      </c>
      <c r="C74" s="107"/>
      <c r="D74" s="10" t="s">
        <v>38</v>
      </c>
      <c r="E74" s="48"/>
      <c r="F74" s="1"/>
      <c r="H74" s="3" t="s">
        <v>82</v>
      </c>
    </row>
    <row r="75" spans="1:20" ht="15" customHeight="1" x14ac:dyDescent="0.2">
      <c r="A75" s="114"/>
      <c r="B75" s="107" t="s">
        <v>40</v>
      </c>
      <c r="C75" s="107"/>
      <c r="D75" s="10" t="s">
        <v>38</v>
      </c>
      <c r="E75" s="48"/>
      <c r="F75" s="1"/>
    </row>
    <row r="76" spans="1:20" ht="48.75" customHeight="1" x14ac:dyDescent="0.2">
      <c r="A76" s="60" t="s">
        <v>34</v>
      </c>
      <c r="B76" s="115" t="s">
        <v>41</v>
      </c>
      <c r="C76" s="115"/>
      <c r="D76" s="10" t="s">
        <v>38</v>
      </c>
      <c r="E76" s="48"/>
      <c r="F76" s="1"/>
      <c r="H76" s="3" t="s">
        <v>82</v>
      </c>
    </row>
    <row r="77" spans="1:20" ht="50.25" customHeight="1" x14ac:dyDescent="0.2">
      <c r="A77" s="60" t="s">
        <v>35</v>
      </c>
      <c r="B77" s="115" t="s">
        <v>81</v>
      </c>
      <c r="C77" s="115"/>
      <c r="D77" s="10" t="s">
        <v>38</v>
      </c>
      <c r="E77" s="48"/>
      <c r="F77" s="1"/>
    </row>
    <row r="78" spans="1:20" x14ac:dyDescent="0.2">
      <c r="A78" s="11" t="s">
        <v>42</v>
      </c>
      <c r="B78" s="94" t="s">
        <v>43</v>
      </c>
      <c r="C78" s="94"/>
      <c r="D78" s="94"/>
      <c r="E78" s="94"/>
      <c r="F78" s="94"/>
    </row>
    <row r="79" spans="1:20" ht="12.75" customHeight="1" x14ac:dyDescent="0.2">
      <c r="A79" s="31" t="s">
        <v>44</v>
      </c>
      <c r="B79" s="105" t="s">
        <v>65</v>
      </c>
      <c r="C79" s="106"/>
      <c r="D79" s="44"/>
      <c r="E79" s="57"/>
      <c r="F79" s="12"/>
      <c r="G79" s="13"/>
    </row>
    <row r="80" spans="1:20" ht="46.5" customHeight="1" x14ac:dyDescent="0.2">
      <c r="A80" s="77" t="s">
        <v>94</v>
      </c>
      <c r="B80" s="97" t="s">
        <v>97</v>
      </c>
      <c r="C80" s="97"/>
      <c r="D80" s="56" t="s">
        <v>38</v>
      </c>
      <c r="E80" s="58"/>
      <c r="F80" s="12"/>
      <c r="G80" s="13"/>
    </row>
    <row r="81" spans="1:7" ht="18.75" customHeight="1" x14ac:dyDescent="0.2">
      <c r="A81" s="92" t="s">
        <v>66</v>
      </c>
      <c r="B81" s="101" t="s">
        <v>89</v>
      </c>
      <c r="C81" s="101"/>
      <c r="D81" s="56" t="s">
        <v>38</v>
      </c>
      <c r="E81" s="58"/>
      <c r="F81" s="12"/>
      <c r="G81" s="13"/>
    </row>
    <row r="82" spans="1:7" ht="23.25" customHeight="1" x14ac:dyDescent="0.2">
      <c r="A82" s="92"/>
      <c r="B82" s="101" t="s">
        <v>90</v>
      </c>
      <c r="C82" s="101"/>
      <c r="D82" s="56" t="s">
        <v>38</v>
      </c>
      <c r="E82" s="58"/>
      <c r="F82" s="12"/>
      <c r="G82" s="13"/>
    </row>
    <row r="83" spans="1:7" ht="23.25" customHeight="1" x14ac:dyDescent="0.2">
      <c r="A83" s="92" t="s">
        <v>95</v>
      </c>
      <c r="B83" s="101" t="s">
        <v>91</v>
      </c>
      <c r="C83" s="101"/>
      <c r="D83" s="56" t="s">
        <v>38</v>
      </c>
      <c r="E83" s="58"/>
      <c r="F83" s="12"/>
      <c r="G83" s="13"/>
    </row>
    <row r="84" spans="1:7" ht="21" customHeight="1" x14ac:dyDescent="0.2">
      <c r="A84" s="92"/>
      <c r="B84" s="101" t="s">
        <v>92</v>
      </c>
      <c r="C84" s="101"/>
      <c r="D84" s="56" t="s">
        <v>38</v>
      </c>
      <c r="E84" s="58"/>
      <c r="F84" s="12"/>
      <c r="G84" s="13"/>
    </row>
    <row r="85" spans="1:7" x14ac:dyDescent="0.2">
      <c r="A85" s="11" t="s">
        <v>42</v>
      </c>
      <c r="B85" s="94" t="s">
        <v>43</v>
      </c>
      <c r="C85" s="94"/>
      <c r="D85" s="94"/>
      <c r="E85" s="94"/>
      <c r="F85" s="94"/>
      <c r="G85" s="13"/>
    </row>
    <row r="86" spans="1:7" ht="12.75" customHeight="1" x14ac:dyDescent="0.2">
      <c r="A86" s="29" t="s">
        <v>52</v>
      </c>
      <c r="B86" s="29" t="s">
        <v>60</v>
      </c>
      <c r="C86" s="30"/>
      <c r="D86" s="30"/>
      <c r="E86" s="58"/>
      <c r="F86" s="38"/>
      <c r="G86" s="13"/>
    </row>
    <row r="87" spans="1:7" ht="34.5" customHeight="1" x14ac:dyDescent="0.2">
      <c r="A87" s="46" t="s">
        <v>70</v>
      </c>
      <c r="B87" s="96" t="s">
        <v>61</v>
      </c>
      <c r="C87" s="96"/>
      <c r="D87" s="30" t="s">
        <v>38</v>
      </c>
      <c r="E87" s="58"/>
      <c r="F87" s="38"/>
      <c r="G87" s="13"/>
    </row>
    <row r="88" spans="1:7" ht="34.5" customHeight="1" x14ac:dyDescent="0.2">
      <c r="A88" s="91" t="s">
        <v>71</v>
      </c>
      <c r="B88" s="99" t="s">
        <v>72</v>
      </c>
      <c r="C88" s="100"/>
      <c r="D88" s="30" t="s">
        <v>38</v>
      </c>
      <c r="E88" s="58"/>
      <c r="F88" s="38"/>
      <c r="G88" s="45"/>
    </row>
    <row r="89" spans="1:7" x14ac:dyDescent="0.2">
      <c r="A89" s="91"/>
      <c r="B89" s="98" t="s">
        <v>61</v>
      </c>
      <c r="C89" s="98"/>
      <c r="D89" s="30" t="s">
        <v>38</v>
      </c>
      <c r="E89" s="58"/>
    </row>
    <row r="90" spans="1:7" ht="12.75" customHeight="1" x14ac:dyDescent="0.2">
      <c r="A90" s="11" t="s">
        <v>42</v>
      </c>
      <c r="B90" s="94" t="s">
        <v>43</v>
      </c>
      <c r="C90" s="94"/>
      <c r="D90" s="94"/>
      <c r="E90" s="94"/>
      <c r="F90" s="94"/>
      <c r="G90" s="13"/>
    </row>
    <row r="91" spans="1:7" ht="12.75" customHeight="1" x14ac:dyDescent="0.2">
      <c r="A91" s="33" t="s">
        <v>54</v>
      </c>
      <c r="B91" s="33" t="s">
        <v>67</v>
      </c>
      <c r="C91" s="35"/>
      <c r="D91" s="35"/>
      <c r="E91" s="58"/>
      <c r="F91" s="38"/>
      <c r="G91" s="13"/>
    </row>
    <row r="92" spans="1:7" ht="34.5" customHeight="1" x14ac:dyDescent="0.2">
      <c r="A92" s="34" t="s">
        <v>63</v>
      </c>
      <c r="B92" s="95" t="s">
        <v>79</v>
      </c>
      <c r="C92" s="95"/>
      <c r="D92" s="35" t="s">
        <v>38</v>
      </c>
      <c r="E92" s="58"/>
      <c r="F92" s="38"/>
      <c r="G92" s="13"/>
    </row>
    <row r="93" spans="1:7" ht="34.5" customHeight="1" x14ac:dyDescent="0.2">
      <c r="A93" s="34" t="s">
        <v>62</v>
      </c>
      <c r="B93" s="95" t="s">
        <v>80</v>
      </c>
      <c r="C93" s="95"/>
      <c r="D93" s="35" t="s">
        <v>38</v>
      </c>
      <c r="E93" s="58"/>
      <c r="F93" s="38"/>
      <c r="G93" s="45"/>
    </row>
    <row r="94" spans="1:7" ht="12.75" customHeight="1" x14ac:dyDescent="0.2">
      <c r="A94" s="11" t="s">
        <v>42</v>
      </c>
      <c r="B94" s="94" t="s">
        <v>43</v>
      </c>
      <c r="C94" s="94"/>
      <c r="D94" s="94"/>
      <c r="E94" s="94"/>
      <c r="F94" s="94"/>
      <c r="G94" s="13"/>
    </row>
    <row r="95" spans="1:7" ht="12.75" customHeight="1" x14ac:dyDescent="0.2">
      <c r="A95" s="36" t="s">
        <v>55</v>
      </c>
      <c r="B95" s="39" t="s">
        <v>68</v>
      </c>
      <c r="C95" s="40"/>
      <c r="D95" s="40"/>
      <c r="E95" s="58"/>
      <c r="F95" s="38"/>
      <c r="G95" s="13"/>
    </row>
    <row r="96" spans="1:7" ht="58.5" customHeight="1" x14ac:dyDescent="0.2">
      <c r="A96" s="37" t="s">
        <v>62</v>
      </c>
      <c r="B96" s="93" t="s">
        <v>69</v>
      </c>
      <c r="C96" s="93"/>
      <c r="D96" s="40" t="s">
        <v>38</v>
      </c>
      <c r="E96" s="58"/>
      <c r="F96" s="38"/>
      <c r="G96" s="13"/>
    </row>
    <row r="97" spans="1:7" ht="12.75" customHeight="1" x14ac:dyDescent="0.2">
      <c r="A97" s="11" t="s">
        <v>42</v>
      </c>
      <c r="B97" s="94" t="s">
        <v>43</v>
      </c>
      <c r="C97" s="94"/>
      <c r="D97" s="94"/>
      <c r="E97" s="94"/>
      <c r="F97" s="94"/>
      <c r="G97" s="13"/>
    </row>
    <row r="98" spans="1:7" x14ac:dyDescent="0.2">
      <c r="A98" s="36" t="s">
        <v>74</v>
      </c>
      <c r="B98" s="39" t="s">
        <v>75</v>
      </c>
      <c r="C98" s="40"/>
      <c r="D98" s="40"/>
      <c r="E98" s="58"/>
      <c r="F98" s="45"/>
    </row>
    <row r="99" spans="1:7" ht="32.25" customHeight="1" x14ac:dyDescent="0.2">
      <c r="A99" s="37" t="s">
        <v>63</v>
      </c>
      <c r="B99" s="93" t="s">
        <v>76</v>
      </c>
      <c r="C99" s="93"/>
      <c r="D99" s="40" t="s">
        <v>38</v>
      </c>
      <c r="E99" s="58"/>
      <c r="F99" s="45"/>
    </row>
    <row r="100" spans="1:7" x14ac:dyDescent="0.2">
      <c r="A100" s="11" t="s">
        <v>42</v>
      </c>
      <c r="B100" s="94" t="s">
        <v>43</v>
      </c>
      <c r="C100" s="94"/>
      <c r="D100" s="94"/>
      <c r="E100" s="94"/>
      <c r="F100" s="94"/>
    </row>
  </sheetData>
  <mergeCells count="41">
    <mergeCell ref="A1:Q1"/>
    <mergeCell ref="B73:C73"/>
    <mergeCell ref="A2:Q2"/>
    <mergeCell ref="A69:Q69"/>
    <mergeCell ref="A71:F71"/>
    <mergeCell ref="D3:D5"/>
    <mergeCell ref="A3:A5"/>
    <mergeCell ref="T3:T5"/>
    <mergeCell ref="B79:C79"/>
    <mergeCell ref="B74:C74"/>
    <mergeCell ref="I4:O4"/>
    <mergeCell ref="E3:S3"/>
    <mergeCell ref="C3:C5"/>
    <mergeCell ref="B3:B5"/>
    <mergeCell ref="B78:F78"/>
    <mergeCell ref="E4:H4"/>
    <mergeCell ref="A70:Q70"/>
    <mergeCell ref="A74:A75"/>
    <mergeCell ref="B77:C77"/>
    <mergeCell ref="B75:C75"/>
    <mergeCell ref="B76:C76"/>
    <mergeCell ref="B80:C80"/>
    <mergeCell ref="B89:C89"/>
    <mergeCell ref="B88:C88"/>
    <mergeCell ref="B81:C81"/>
    <mergeCell ref="B82:C82"/>
    <mergeCell ref="B83:C83"/>
    <mergeCell ref="B84:C84"/>
    <mergeCell ref="A88:A89"/>
    <mergeCell ref="A81:A82"/>
    <mergeCell ref="A83:A84"/>
    <mergeCell ref="B99:C99"/>
    <mergeCell ref="B100:F100"/>
    <mergeCell ref="B93:C93"/>
    <mergeCell ref="B92:C92"/>
    <mergeCell ref="B94:F94"/>
    <mergeCell ref="B97:F97"/>
    <mergeCell ref="B96:C96"/>
    <mergeCell ref="B90:F90"/>
    <mergeCell ref="B87:C87"/>
    <mergeCell ref="B85:F85"/>
  </mergeCells>
  <pageMargins left="0.39370078740157483" right="0.39370078740157483" top="0.78740157480314965" bottom="0.39370078740157483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Dementjeva</dc:creator>
  <cp:lastModifiedBy>Iveta Dementjeva</cp:lastModifiedBy>
  <cp:lastPrinted>2023-05-12T12:17:24Z</cp:lastPrinted>
  <dcterms:created xsi:type="dcterms:W3CDTF">2015-06-05T18:17:20Z</dcterms:created>
  <dcterms:modified xsi:type="dcterms:W3CDTF">2023-06-15T15:08:27Z</dcterms:modified>
</cp:coreProperties>
</file>