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activeTab="0"/>
  </bookViews>
  <sheets>
    <sheet name="Sheet1" sheetId="1" r:id="rId1"/>
  </sheets>
  <definedNames>
    <definedName name="_xlnm.Print_Area" localSheetId="0">'Sheet1'!$B$1:$M$54</definedName>
  </definedNames>
  <calcPr fullCalcOnLoad="1"/>
</workbook>
</file>

<file path=xl/sharedStrings.xml><?xml version="1.0" encoding="utf-8"?>
<sst xmlns="http://schemas.openxmlformats.org/spreadsheetml/2006/main" count="57" uniqueCount="47">
  <si>
    <t>Fāžu skaits -</t>
  </si>
  <si>
    <t>Mēneša elektroenerģijas patēriņš (kWh) -</t>
  </si>
  <si>
    <t>Preču / pakalpojuma nosaukums</t>
  </si>
  <si>
    <t>Obligātā iepirkuma komponente (atjaunojamie)</t>
  </si>
  <si>
    <t>Obligātā iepirkuma komponente (koģenerācija)</t>
  </si>
  <si>
    <t>Apjoms</t>
  </si>
  <si>
    <t>Mērv.</t>
  </si>
  <si>
    <t>Summa bez PVN (EUR)</t>
  </si>
  <si>
    <t>kWh</t>
  </si>
  <si>
    <t>Ar PVN 21% apliekamā summa (EUR)</t>
  </si>
  <si>
    <t>PVN 21% (EUR)</t>
  </si>
  <si>
    <t>Summa ar PVN (EUR)</t>
  </si>
  <si>
    <t>IAA</t>
  </si>
  <si>
    <t>OJK</t>
  </si>
  <si>
    <t>Cena 
(EUR)</t>
  </si>
  <si>
    <t>Maksa par elektroenerģijas sadalīšanu</t>
  </si>
  <si>
    <t>Jaudas obligātā iepirkuma komponente par ampēriem</t>
  </si>
  <si>
    <t>A</t>
  </si>
  <si>
    <t xml:space="preserve"> Instrukcija kalkulatora izmantošanai</t>
  </si>
  <si>
    <t>Apmaksai ar PVN (EUR)</t>
  </si>
  <si>
    <t xml:space="preserve">  Nav</t>
  </si>
  <si>
    <t xml:space="preserve">  Trūcīgām un maznodrošinātām personām</t>
  </si>
  <si>
    <t xml:space="preserve">  Personām ar 1. grupas invaliditāti un ģimenēm ar bērnu invalīdu</t>
  </si>
  <si>
    <t xml:space="preserve">  Daudzbērnu ģimenēm</t>
  </si>
  <si>
    <t>Ievaddati:</t>
  </si>
  <si>
    <t xml:space="preserve">Atbalsts aizsargātajiem lietotājiem - </t>
  </si>
  <si>
    <t>1. Elektroenerģija:</t>
  </si>
  <si>
    <t>Kopā bez PVN:</t>
  </si>
  <si>
    <t>3. Mēneša maksa (1+2):</t>
  </si>
  <si>
    <t>3. Sadales pakalpojumu, obligātā iepirkuma un jaudas komponenšu samazinājums:</t>
  </si>
  <si>
    <t>-</t>
  </si>
  <si>
    <t>PVN 21% (EUR):</t>
  </si>
  <si>
    <t>Summa apmaksai ar PVN (EUR):</t>
  </si>
  <si>
    <t>Sadales pakalpojumi:</t>
  </si>
  <si>
    <t>Obligātā iepirkuma komponentes:</t>
  </si>
  <si>
    <t>Maksa par elektroenerģijas patēriņu</t>
  </si>
  <si>
    <t>4. Summa apmaksai:</t>
  </si>
  <si>
    <r>
      <rPr>
        <b/>
        <sz val="14"/>
        <color indexed="8"/>
        <rFont val="Times New Roman"/>
        <family val="1"/>
      </rPr>
      <t>LDz mājsaimniecības lietotāju maksājumu par patērēto elektroenerģiju aprēķināšanas</t>
    </r>
    <r>
      <rPr>
        <b/>
        <sz val="22"/>
        <color indexed="8"/>
        <rFont val="Times New Roman"/>
        <family val="1"/>
      </rPr>
      <t xml:space="preserve">
KALKULATORS</t>
    </r>
  </si>
  <si>
    <t>2. Sadales pakalpojums, obligātā iepirkuma un jaudas komponentes:</t>
  </si>
  <si>
    <t>3.3. Atbalsta uzkrājums (3.3.=3.1.+3.2.)</t>
  </si>
  <si>
    <t>Atbalsta atlikums no ieprekšējā mēneša bez PVN-</t>
  </si>
  <si>
    <t xml:space="preserve">3.2. Mēneša atbalsts </t>
  </si>
  <si>
    <t>Pielietots atbalsts bez PVN:</t>
  </si>
  <si>
    <t xml:space="preserve">3.1. Atbalsta atlikums no iepriekšējiem periodiem </t>
  </si>
  <si>
    <t>Maksa par elektroenerģijas patēriņu ar atbalstu</t>
  </si>
  <si>
    <r>
      <t>1. Nospiediet pogu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[ Enable Cotent ] - 
2. Ievadiet savu mēneša elektroenerģijas patēriņu kilovatstundās (kWh) - 1.šūnā.  
3. Norādiet fāžu skaitu - 2.šūnā. Ja Jūsu objektā ir 3 fāžu pieslēgums, norādiet 3.šūnā ievadaizsardzības 
    aparāta nominālās strāvas lielumu ampēros (A). Ja Jums ir piešķirts atbalsts, norādiet to 4.šūnā. 
    Ja ir zīnāms iepriekšējā menēša atbalsta atlikums, norādiet to 5.šūnā.</t>
    </r>
    <r>
      <rPr>
        <sz val="12"/>
        <color indexed="6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4. Skatiet kalkulatora rezultātus ar PVN (21 %) vai bez tā.</t>
    </r>
  </si>
  <si>
    <t>Kopā ( 4 = 1+(2+3)) bez PVN: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</si>
</sst>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00"/>
    <numFmt numFmtId="179" formatCode="0.000000"/>
    <numFmt numFmtId="180" formatCode="0.00000"/>
    <numFmt numFmtId="181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60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"/>
      <family val="1"/>
    </font>
    <font>
      <i/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17"/>
      <name val="Calibri"/>
      <family val="2"/>
    </font>
    <font>
      <b/>
      <sz val="20"/>
      <color indexed="8"/>
      <name val="Times New Roman"/>
      <family val="1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indexed="10"/>
      <name val="Times"/>
      <family val="1"/>
    </font>
    <font>
      <b/>
      <i/>
      <sz val="12"/>
      <color indexed="8"/>
      <name val="Calibri"/>
      <family val="2"/>
    </font>
    <font>
      <sz val="12"/>
      <color indexed="60"/>
      <name val="Calibri"/>
      <family val="2"/>
    </font>
    <font>
      <i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Times"/>
      <family val="1"/>
    </font>
    <font>
      <i/>
      <sz val="12"/>
      <color theme="1"/>
      <name val="Calibri"/>
      <family val="2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20"/>
      <color rgb="FF00B050"/>
      <name val="Calibri"/>
      <family val="2"/>
    </font>
    <font>
      <b/>
      <sz val="20"/>
      <color theme="1"/>
      <name val="Times New Roman"/>
      <family val="1"/>
    </font>
    <font>
      <b/>
      <sz val="12"/>
      <color rgb="FFC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2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"/>
      <family val="1"/>
    </font>
    <font>
      <b/>
      <i/>
      <sz val="12"/>
      <color theme="1"/>
      <name val="Calibri"/>
      <family val="2"/>
    </font>
    <font>
      <sz val="12"/>
      <color rgb="FFC00000"/>
      <name val="Calibri"/>
      <family val="2"/>
    </font>
    <font>
      <sz val="12"/>
      <color theme="0"/>
      <name val="Calibri"/>
      <family val="2"/>
    </font>
    <font>
      <b/>
      <sz val="2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 style="thin"/>
      <bottom style="medium">
        <color rgb="FFC00000"/>
      </bottom>
    </border>
    <border>
      <left>
        <color indexed="63"/>
      </left>
      <right style="thin">
        <color rgb="FFC00000"/>
      </right>
      <top style="thin"/>
      <bottom style="medium">
        <color rgb="FFC00000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thin">
        <color rgb="FFC00000"/>
      </right>
      <top style="medium">
        <color rgb="FFC00000"/>
      </top>
      <bottom style="medium">
        <color rgb="FFC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 style="medium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medium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 style="thin"/>
      <bottom style="thin">
        <color rgb="FFC00000"/>
      </bottom>
    </border>
    <border>
      <left>
        <color indexed="63"/>
      </left>
      <right>
        <color indexed="63"/>
      </right>
      <top style="thin"/>
      <bottom style="thin">
        <color rgb="FFC00000"/>
      </bottom>
    </border>
    <border>
      <left>
        <color indexed="63"/>
      </left>
      <right style="thin">
        <color rgb="FFC00000"/>
      </right>
      <top style="thin"/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medium">
        <color rgb="FFC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6" fillId="33" borderId="0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8" fillId="34" borderId="11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 wrapText="1"/>
    </xf>
    <xf numFmtId="2" fontId="66" fillId="33" borderId="12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9" fillId="33" borderId="0" xfId="0" applyFont="1" applyFill="1" applyAlignment="1">
      <alignment wrapText="1"/>
    </xf>
    <xf numFmtId="0" fontId="66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right"/>
    </xf>
    <xf numFmtId="2" fontId="71" fillId="34" borderId="11" xfId="0" applyNumberFormat="1" applyFont="1" applyFill="1" applyBorder="1" applyAlignment="1">
      <alignment horizontal="center" vertical="center"/>
    </xf>
    <xf numFmtId="180" fontId="66" fillId="33" borderId="12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/>
    </xf>
    <xf numFmtId="0" fontId="66" fillId="33" borderId="0" xfId="0" applyFont="1" applyFill="1" applyAlignment="1">
      <alignment vertical="center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6" fillId="34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2" fontId="66" fillId="33" borderId="0" xfId="0" applyNumberFormat="1" applyFont="1" applyFill="1" applyBorder="1" applyAlignment="1">
      <alignment horizontal="center"/>
    </xf>
    <xf numFmtId="0" fontId="74" fillId="33" borderId="0" xfId="0" applyFont="1" applyFill="1" applyAlignment="1">
      <alignment/>
    </xf>
    <xf numFmtId="2" fontId="66" fillId="33" borderId="0" xfId="0" applyNumberFormat="1" applyFont="1" applyFill="1" applyAlignment="1">
      <alignment/>
    </xf>
    <xf numFmtId="2" fontId="66" fillId="0" borderId="12" xfId="0" applyNumberFormat="1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/>
    </xf>
    <xf numFmtId="0" fontId="75" fillId="34" borderId="15" xfId="0" applyFont="1" applyFill="1" applyBorder="1" applyAlignment="1">
      <alignment vertical="center"/>
    </xf>
    <xf numFmtId="2" fontId="75" fillId="34" borderId="16" xfId="0" applyNumberFormat="1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/>
    </xf>
    <xf numFmtId="0" fontId="66" fillId="33" borderId="14" xfId="0" applyFont="1" applyFill="1" applyBorder="1" applyAlignment="1">
      <alignment/>
    </xf>
    <xf numFmtId="0" fontId="75" fillId="33" borderId="18" xfId="0" applyFont="1" applyFill="1" applyBorder="1" applyAlignment="1">
      <alignment/>
    </xf>
    <xf numFmtId="0" fontId="66" fillId="33" borderId="19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wrapText="1"/>
    </xf>
    <xf numFmtId="0" fontId="66" fillId="34" borderId="20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 wrapText="1"/>
    </xf>
    <xf numFmtId="2" fontId="74" fillId="33" borderId="0" xfId="0" applyNumberFormat="1" applyFont="1" applyFill="1" applyAlignment="1">
      <alignment horizontal="center"/>
    </xf>
    <xf numFmtId="0" fontId="76" fillId="32" borderId="12" xfId="0" applyFont="1" applyFill="1" applyBorder="1" applyAlignment="1" applyProtection="1">
      <alignment horizontal="center" vertical="center"/>
      <protection locked="0"/>
    </xf>
    <xf numFmtId="0" fontId="34" fillId="33" borderId="22" xfId="0" applyFont="1" applyFill="1" applyBorder="1" applyAlignment="1" applyProtection="1">
      <alignment horizontal="center"/>
      <protection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66" fillId="33" borderId="22" xfId="0" applyFont="1" applyFill="1" applyBorder="1" applyAlignment="1" applyProtection="1">
      <alignment horizontal="center" vertical="center"/>
      <protection/>
    </xf>
    <xf numFmtId="0" fontId="66" fillId="33" borderId="22" xfId="0" applyFont="1" applyFill="1" applyBorder="1" applyAlignment="1" applyProtection="1">
      <alignment/>
      <protection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77" fillId="33" borderId="0" xfId="0" applyFont="1" applyFill="1" applyAlignment="1" applyProtection="1">
      <alignment vertical="center"/>
      <protection/>
    </xf>
    <xf numFmtId="0" fontId="78" fillId="33" borderId="0" xfId="0" applyFont="1" applyFill="1" applyAlignment="1">
      <alignment vertical="center" wrapText="1"/>
    </xf>
    <xf numFmtId="0" fontId="66" fillId="34" borderId="23" xfId="0" applyFont="1" applyFill="1" applyBorder="1" applyAlignment="1">
      <alignment/>
    </xf>
    <xf numFmtId="0" fontId="66" fillId="34" borderId="24" xfId="0" applyFont="1" applyFill="1" applyBorder="1" applyAlignment="1">
      <alignment/>
    </xf>
    <xf numFmtId="0" fontId="77" fillId="34" borderId="24" xfId="0" applyFont="1" applyFill="1" applyBorder="1" applyAlignment="1">
      <alignment/>
    </xf>
    <xf numFmtId="0" fontId="66" fillId="34" borderId="25" xfId="0" applyFont="1" applyFill="1" applyBorder="1" applyAlignment="1">
      <alignment/>
    </xf>
    <xf numFmtId="0" fontId="66" fillId="34" borderId="26" xfId="0" applyFont="1" applyFill="1" applyBorder="1" applyAlignment="1">
      <alignment/>
    </xf>
    <xf numFmtId="0" fontId="70" fillId="34" borderId="0" xfId="0" applyFont="1" applyFill="1" applyBorder="1" applyAlignment="1">
      <alignment horizontal="right" vertical="center"/>
    </xf>
    <xf numFmtId="0" fontId="77" fillId="34" borderId="0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66" fillId="34" borderId="27" xfId="0" applyFont="1" applyFill="1" applyBorder="1" applyAlignment="1">
      <alignment/>
    </xf>
    <xf numFmtId="0" fontId="70" fillId="34" borderId="0" xfId="0" applyFont="1" applyFill="1" applyBorder="1" applyAlignment="1">
      <alignment horizontal="right"/>
    </xf>
    <xf numFmtId="0" fontId="77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/>
    </xf>
    <xf numFmtId="0" fontId="79" fillId="34" borderId="0" xfId="0" applyFont="1" applyFill="1" applyBorder="1" applyAlignment="1">
      <alignment horizontal="right"/>
    </xf>
    <xf numFmtId="0" fontId="66" fillId="34" borderId="26" xfId="0" applyFont="1" applyFill="1" applyBorder="1" applyAlignment="1">
      <alignment vertical="center"/>
    </xf>
    <xf numFmtId="0" fontId="66" fillId="34" borderId="27" xfId="0" applyFont="1" applyFill="1" applyBorder="1" applyAlignment="1">
      <alignment vertical="center"/>
    </xf>
    <xf numFmtId="0" fontId="80" fillId="34" borderId="0" xfId="0" applyFont="1" applyFill="1" applyBorder="1" applyAlignment="1">
      <alignment horizontal="center" vertical="center"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 horizontal="left"/>
    </xf>
    <xf numFmtId="0" fontId="81" fillId="34" borderId="0" xfId="0" applyFont="1" applyFill="1" applyBorder="1" applyAlignment="1">
      <alignment horizontal="right" vertical="center"/>
    </xf>
    <xf numFmtId="0" fontId="83" fillId="33" borderId="0" xfId="0" applyFont="1" applyFill="1" applyAlignment="1">
      <alignment/>
    </xf>
    <xf numFmtId="0" fontId="75" fillId="3" borderId="28" xfId="0" applyFont="1" applyFill="1" applyBorder="1" applyAlignment="1">
      <alignment/>
    </xf>
    <xf numFmtId="0" fontId="68" fillId="3" borderId="29" xfId="0" applyFont="1" applyFill="1" applyBorder="1" applyAlignment="1">
      <alignment horizontal="center" vertical="center"/>
    </xf>
    <xf numFmtId="0" fontId="68" fillId="3" borderId="29" xfId="0" applyFont="1" applyFill="1" applyBorder="1" applyAlignment="1">
      <alignment horizontal="center" vertical="center" wrapText="1"/>
    </xf>
    <xf numFmtId="0" fontId="68" fillId="3" borderId="30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horizontal="right" vertical="top"/>
    </xf>
    <xf numFmtId="0" fontId="66" fillId="33" borderId="0" xfId="0" applyFont="1" applyFill="1" applyBorder="1" applyAlignment="1">
      <alignment horizontal="center" vertical="top"/>
    </xf>
    <xf numFmtId="0" fontId="66" fillId="33" borderId="0" xfId="0" applyFont="1" applyFill="1" applyBorder="1" applyAlignment="1">
      <alignment horizontal="center" vertical="top"/>
    </xf>
    <xf numFmtId="2" fontId="84" fillId="33" borderId="31" xfId="0" applyNumberFormat="1" applyFont="1" applyFill="1" applyBorder="1" applyAlignment="1">
      <alignment horizontal="center" vertical="top"/>
    </xf>
    <xf numFmtId="0" fontId="84" fillId="33" borderId="14" xfId="0" applyFont="1" applyFill="1" applyBorder="1" applyAlignment="1">
      <alignment horizontal="right" vertical="top" wrapText="1"/>
    </xf>
    <xf numFmtId="0" fontId="66" fillId="33" borderId="17" xfId="0" applyFont="1" applyFill="1" applyBorder="1" applyAlignment="1">
      <alignment horizontal="center" vertical="top"/>
    </xf>
    <xf numFmtId="0" fontId="66" fillId="33" borderId="17" xfId="0" applyFont="1" applyFill="1" applyBorder="1" applyAlignment="1">
      <alignment horizontal="center" vertical="top"/>
    </xf>
    <xf numFmtId="180" fontId="66" fillId="33" borderId="17" xfId="0" applyNumberFormat="1" applyFont="1" applyFill="1" applyBorder="1" applyAlignment="1">
      <alignment horizontal="center" vertical="top"/>
    </xf>
    <xf numFmtId="0" fontId="75" fillId="3" borderId="32" xfId="0" applyFont="1" applyFill="1" applyBorder="1" applyAlignment="1">
      <alignment vertical="center"/>
    </xf>
    <xf numFmtId="0" fontId="66" fillId="3" borderId="33" xfId="0" applyFont="1" applyFill="1" applyBorder="1" applyAlignment="1">
      <alignment/>
    </xf>
    <xf numFmtId="2" fontId="75" fillId="3" borderId="34" xfId="0" applyNumberFormat="1" applyFont="1" applyFill="1" applyBorder="1" applyAlignment="1">
      <alignment horizontal="center" vertical="center"/>
    </xf>
    <xf numFmtId="0" fontId="84" fillId="33" borderId="18" xfId="0" applyFont="1" applyFill="1" applyBorder="1" applyAlignment="1">
      <alignment horizontal="right"/>
    </xf>
    <xf numFmtId="0" fontId="84" fillId="33" borderId="35" xfId="0" applyFont="1" applyFill="1" applyBorder="1" applyAlignment="1">
      <alignment horizontal="right"/>
    </xf>
    <xf numFmtId="0" fontId="84" fillId="34" borderId="36" xfId="0" applyFont="1" applyFill="1" applyBorder="1" applyAlignment="1">
      <alignment horizontal="right" vertical="center"/>
    </xf>
    <xf numFmtId="0" fontId="78" fillId="34" borderId="0" xfId="0" applyFont="1" applyFill="1" applyBorder="1" applyAlignment="1">
      <alignment horizontal="left" vertical="center"/>
    </xf>
    <xf numFmtId="0" fontId="80" fillId="34" borderId="0" xfId="0" applyFont="1" applyFill="1" applyBorder="1" applyAlignment="1" applyProtection="1">
      <alignment horizontal="center" vertical="center"/>
      <protection/>
    </xf>
    <xf numFmtId="0" fontId="39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vertical="center"/>
    </xf>
    <xf numFmtId="0" fontId="66" fillId="34" borderId="37" xfId="0" applyFont="1" applyFill="1" applyBorder="1" applyAlignment="1">
      <alignment/>
    </xf>
    <xf numFmtId="0" fontId="66" fillId="34" borderId="38" xfId="0" applyFont="1" applyFill="1" applyBorder="1" applyAlignment="1">
      <alignment/>
    </xf>
    <xf numFmtId="0" fontId="85" fillId="33" borderId="0" xfId="0" applyFont="1" applyFill="1" applyAlignment="1">
      <alignment/>
    </xf>
    <xf numFmtId="2" fontId="86" fillId="33" borderId="39" xfId="0" applyNumberFormat="1" applyFont="1" applyFill="1" applyBorder="1" applyAlignment="1">
      <alignment horizontal="center" vertical="center"/>
    </xf>
    <xf numFmtId="2" fontId="86" fillId="33" borderId="40" xfId="0" applyNumberFormat="1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/>
    </xf>
    <xf numFmtId="2" fontId="75" fillId="33" borderId="12" xfId="0" applyNumberFormat="1" applyFont="1" applyFill="1" applyBorder="1" applyAlignment="1">
      <alignment horizontal="center" vertical="center"/>
    </xf>
    <xf numFmtId="0" fontId="86" fillId="33" borderId="17" xfId="0" applyFont="1" applyFill="1" applyBorder="1" applyAlignment="1">
      <alignment horizontal="center" vertical="center"/>
    </xf>
    <xf numFmtId="0" fontId="86" fillId="33" borderId="31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 vertical="center"/>
    </xf>
    <xf numFmtId="0" fontId="86" fillId="33" borderId="41" xfId="0" applyFont="1" applyFill="1" applyBorder="1" applyAlignment="1">
      <alignment horizontal="center" vertical="center"/>
    </xf>
    <xf numFmtId="2" fontId="86" fillId="33" borderId="42" xfId="0" applyNumberFormat="1" applyFont="1" applyFill="1" applyBorder="1" applyAlignment="1">
      <alignment horizontal="center" vertical="center"/>
    </xf>
    <xf numFmtId="0" fontId="66" fillId="3" borderId="24" xfId="0" applyFont="1" applyFill="1" applyBorder="1" applyAlignment="1">
      <alignment/>
    </xf>
    <xf numFmtId="2" fontId="34" fillId="0" borderId="12" xfId="0" applyNumberFormat="1" applyFont="1" applyFill="1" applyBorder="1" applyAlignment="1">
      <alignment horizontal="center" vertical="center"/>
    </xf>
    <xf numFmtId="0" fontId="84" fillId="33" borderId="14" xfId="0" applyFont="1" applyFill="1" applyBorder="1" applyAlignment="1">
      <alignment horizontal="right"/>
    </xf>
    <xf numFmtId="0" fontId="5" fillId="33" borderId="0" xfId="0" applyFont="1" applyFill="1" applyAlignment="1">
      <alignment horizontal="center" wrapText="1"/>
    </xf>
    <xf numFmtId="0" fontId="87" fillId="33" borderId="0" xfId="0" applyFont="1" applyFill="1" applyAlignment="1">
      <alignment horizontal="center"/>
    </xf>
    <xf numFmtId="0" fontId="78" fillId="33" borderId="0" xfId="0" applyFont="1" applyFill="1" applyBorder="1" applyAlignment="1">
      <alignment horizontal="left" vertical="center" wrapText="1"/>
    </xf>
    <xf numFmtId="0" fontId="88" fillId="33" borderId="0" xfId="0" applyFont="1" applyFill="1" applyBorder="1" applyAlignment="1">
      <alignment horizontal="left" vertical="center" wrapText="1"/>
    </xf>
    <xf numFmtId="0" fontId="89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78" fillId="34" borderId="43" xfId="0" applyFont="1" applyFill="1" applyBorder="1" applyAlignment="1">
      <alignment horizontal="left" vertical="center" wrapText="1"/>
    </xf>
    <xf numFmtId="2" fontId="89" fillId="34" borderId="11" xfId="0" applyNumberFormat="1" applyFont="1" applyFill="1" applyBorder="1" applyAlignment="1">
      <alignment horizontal="center" vertical="center"/>
    </xf>
    <xf numFmtId="0" fontId="34" fillId="32" borderId="44" xfId="0" applyFont="1" applyFill="1" applyBorder="1" applyAlignment="1" applyProtection="1">
      <alignment horizontal="center" vertical="center" wrapText="1"/>
      <protection locked="0"/>
    </xf>
    <xf numFmtId="0" fontId="34" fillId="32" borderId="45" xfId="0" applyFont="1" applyFill="1" applyBorder="1" applyAlignment="1" applyProtection="1">
      <alignment horizontal="center" vertical="center" wrapText="1"/>
      <protection locked="0"/>
    </xf>
    <xf numFmtId="0" fontId="34" fillId="32" borderId="4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114300</xdr:colOff>
      <xdr:row>6</xdr:row>
      <xdr:rowOff>85725</xdr:rowOff>
    </xdr:from>
    <xdr:to>
      <xdr:col>4</xdr:col>
      <xdr:colOff>361950</xdr:colOff>
      <xdr:row>7</xdr:row>
      <xdr:rowOff>228600</xdr:rowOff>
    </xdr:to>
    <xdr:sp>
      <xdr:nvSpPr>
        <xdr:cNvPr id="1" name="Rounded Rectangle 2"/>
        <xdr:cNvSpPr>
          <a:spLocks/>
        </xdr:cNvSpPr>
      </xdr:nvSpPr>
      <xdr:spPr>
        <a:xfrm>
          <a:off x="5400675" y="3781425"/>
          <a:ext cx="2476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 editAs="absolute">
    <xdr:from>
      <xdr:col>4</xdr:col>
      <xdr:colOff>114300</xdr:colOff>
      <xdr:row>7</xdr:row>
      <xdr:rowOff>257175</xdr:rowOff>
    </xdr:from>
    <xdr:to>
      <xdr:col>4</xdr:col>
      <xdr:colOff>361950</xdr:colOff>
      <xdr:row>8</xdr:row>
      <xdr:rowOff>238125</xdr:rowOff>
    </xdr:to>
    <xdr:sp>
      <xdr:nvSpPr>
        <xdr:cNvPr id="2" name="Rounded Rectangle 10"/>
        <xdr:cNvSpPr>
          <a:spLocks/>
        </xdr:cNvSpPr>
      </xdr:nvSpPr>
      <xdr:spPr>
        <a:xfrm>
          <a:off x="5400675" y="4057650"/>
          <a:ext cx="247650" cy="247650"/>
        </a:xfrm>
        <a:prstGeom prst="roundRect">
          <a:avLst/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 editAs="absolute">
    <xdr:from>
      <xdr:col>4</xdr:col>
      <xdr:colOff>114300</xdr:colOff>
      <xdr:row>9</xdr:row>
      <xdr:rowOff>9525</xdr:rowOff>
    </xdr:from>
    <xdr:to>
      <xdr:col>4</xdr:col>
      <xdr:colOff>361950</xdr:colOff>
      <xdr:row>10</xdr:row>
      <xdr:rowOff>9525</xdr:rowOff>
    </xdr:to>
    <xdr:sp>
      <xdr:nvSpPr>
        <xdr:cNvPr id="3" name="Rounded Rectangle 11"/>
        <xdr:cNvSpPr>
          <a:spLocks/>
        </xdr:cNvSpPr>
      </xdr:nvSpPr>
      <xdr:spPr>
        <a:xfrm>
          <a:off x="5400675" y="4324350"/>
          <a:ext cx="247650" cy="257175"/>
        </a:xfrm>
        <a:prstGeom prst="roundRect">
          <a:avLst/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 editAs="absolute">
    <xdr:from>
      <xdr:col>6</xdr:col>
      <xdr:colOff>523875</xdr:colOff>
      <xdr:row>10</xdr:row>
      <xdr:rowOff>19050</xdr:rowOff>
    </xdr:from>
    <xdr:to>
      <xdr:col>6</xdr:col>
      <xdr:colOff>771525</xdr:colOff>
      <xdr:row>11</xdr:row>
      <xdr:rowOff>76200</xdr:rowOff>
    </xdr:to>
    <xdr:sp>
      <xdr:nvSpPr>
        <xdr:cNvPr id="4" name="Rounded Rectangle 11"/>
        <xdr:cNvSpPr>
          <a:spLocks/>
        </xdr:cNvSpPr>
      </xdr:nvSpPr>
      <xdr:spPr>
        <a:xfrm>
          <a:off x="7400925" y="4591050"/>
          <a:ext cx="247650" cy="257175"/>
        </a:xfrm>
        <a:prstGeom prst="roundRect">
          <a:avLst/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 editAs="absolute">
    <xdr:from>
      <xdr:col>6</xdr:col>
      <xdr:colOff>628650</xdr:colOff>
      <xdr:row>13</xdr:row>
      <xdr:rowOff>47625</xdr:rowOff>
    </xdr:from>
    <xdr:to>
      <xdr:col>7</xdr:col>
      <xdr:colOff>9525</xdr:colOff>
      <xdr:row>14</xdr:row>
      <xdr:rowOff>228600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53340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533400</xdr:colOff>
      <xdr:row>10</xdr:row>
      <xdr:rowOff>28575</xdr:rowOff>
    </xdr:from>
    <xdr:to>
      <xdr:col>4</xdr:col>
      <xdr:colOff>47625</xdr:colOff>
      <xdr:row>11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46005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2476500</xdr:colOff>
      <xdr:row>3</xdr:row>
      <xdr:rowOff>47625</xdr:rowOff>
    </xdr:from>
    <xdr:to>
      <xdr:col>5</xdr:col>
      <xdr:colOff>95250</xdr:colOff>
      <xdr:row>3</xdr:row>
      <xdr:rowOff>276225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2105025"/>
          <a:ext cx="2962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114300</xdr:colOff>
      <xdr:row>14</xdr:row>
      <xdr:rowOff>28575</xdr:rowOff>
    </xdr:from>
    <xdr:to>
      <xdr:col>4</xdr:col>
      <xdr:colOff>361950</xdr:colOff>
      <xdr:row>15</xdr:row>
      <xdr:rowOff>0</xdr:rowOff>
    </xdr:to>
    <xdr:sp>
      <xdr:nvSpPr>
        <xdr:cNvPr id="8" name="Rounded Rectangle 11"/>
        <xdr:cNvSpPr>
          <a:spLocks/>
        </xdr:cNvSpPr>
      </xdr:nvSpPr>
      <xdr:spPr>
        <a:xfrm>
          <a:off x="5400675" y="5410200"/>
          <a:ext cx="247650" cy="238125"/>
        </a:xfrm>
        <a:prstGeom prst="roundRect">
          <a:avLst/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55"/>
  <sheetViews>
    <sheetView tabSelected="1" zoomScale="110" zoomScaleNormal="110" zoomScalePageLayoutView="0" workbookViewId="0" topLeftCell="A4">
      <selection activeCell="D8" sqref="D8"/>
    </sheetView>
  </sheetViews>
  <sheetFormatPr defaultColWidth="9.140625" defaultRowHeight="15"/>
  <cols>
    <col min="1" max="1" width="9.140625" style="1" customWidth="1"/>
    <col min="2" max="2" width="1.421875" style="1" customWidth="1"/>
    <col min="3" max="3" width="58.00390625" style="1" customWidth="1"/>
    <col min="4" max="4" width="10.7109375" style="1" customWidth="1"/>
    <col min="5" max="5" width="11.421875" style="1" customWidth="1"/>
    <col min="6" max="6" width="12.421875" style="1" customWidth="1"/>
    <col min="7" max="7" width="12.7109375" style="1" customWidth="1"/>
    <col min="8" max="8" width="1.28515625" style="1" customWidth="1"/>
    <col min="9" max="19" width="9.140625" style="1" hidden="1" customWidth="1"/>
    <col min="20" max="20" width="0" style="1" hidden="1" customWidth="1"/>
    <col min="21" max="16384" width="9.140625" style="1" customWidth="1"/>
  </cols>
  <sheetData>
    <row r="1" ht="63" customHeight="1"/>
    <row r="2" spans="3:8" ht="68.25" customHeight="1">
      <c r="C2" s="109" t="s">
        <v>37</v>
      </c>
      <c r="D2" s="110"/>
      <c r="E2" s="110"/>
      <c r="F2" s="110"/>
      <c r="G2" s="110"/>
      <c r="H2" s="110"/>
    </row>
    <row r="3" spans="3:10" ht="30.75" customHeight="1">
      <c r="C3" s="113" t="s">
        <v>18</v>
      </c>
      <c r="D3" s="113"/>
      <c r="E3" s="113"/>
      <c r="F3" s="113"/>
      <c r="G3" s="113"/>
      <c r="H3" s="12"/>
      <c r="J3" s="12"/>
    </row>
    <row r="4" spans="3:7" ht="105" customHeight="1">
      <c r="C4" s="111" t="s">
        <v>45</v>
      </c>
      <c r="D4" s="112"/>
      <c r="E4" s="112"/>
      <c r="F4" s="112"/>
      <c r="G4" s="112"/>
    </row>
    <row r="5" ht="15.75" hidden="1"/>
    <row r="6" spans="3:19" ht="24" customHeight="1">
      <c r="C6" s="68" t="s">
        <v>24</v>
      </c>
      <c r="E6" s="46"/>
      <c r="J6" s="3"/>
      <c r="L6" s="42" t="str">
        <f>IF(D9=1,"līdz 40","līdz 16")</f>
        <v>līdz 40</v>
      </c>
      <c r="M6" s="1">
        <v>6</v>
      </c>
      <c r="O6" s="47" t="s">
        <v>20</v>
      </c>
      <c r="P6" s="25"/>
      <c r="Q6" s="48"/>
      <c r="R6" s="49"/>
      <c r="S6" s="49"/>
    </row>
    <row r="7" spans="2:19" ht="8.25" customHeight="1">
      <c r="B7" s="52"/>
      <c r="C7" s="53"/>
      <c r="D7" s="53"/>
      <c r="E7" s="54"/>
      <c r="F7" s="53"/>
      <c r="G7" s="53"/>
      <c r="H7" s="55"/>
      <c r="J7" s="3"/>
      <c r="L7" s="42" t="str">
        <f>IF(D9=1,"līdz 40",20)</f>
        <v>līdz 40</v>
      </c>
      <c r="M7" s="1">
        <v>10</v>
      </c>
      <c r="O7" s="47" t="s">
        <v>21</v>
      </c>
      <c r="P7" s="25"/>
      <c r="Q7" s="50"/>
      <c r="R7" s="49"/>
      <c r="S7" s="49"/>
    </row>
    <row r="8" spans="2:19" ht="21" customHeight="1">
      <c r="B8" s="56"/>
      <c r="C8" s="57" t="s">
        <v>1</v>
      </c>
      <c r="D8" s="41">
        <v>100</v>
      </c>
      <c r="E8" s="58"/>
      <c r="F8" s="59"/>
      <c r="G8" s="59"/>
      <c r="H8" s="60"/>
      <c r="I8" s="14"/>
      <c r="J8" s="44">
        <v>1</v>
      </c>
      <c r="K8" s="1" t="s">
        <v>12</v>
      </c>
      <c r="L8" s="42" t="str">
        <f>IF(D9=1,"līdz 40",25)</f>
        <v>līdz 40</v>
      </c>
      <c r="M8" s="1">
        <v>16</v>
      </c>
      <c r="O8" s="47" t="s">
        <v>23</v>
      </c>
      <c r="P8" s="25"/>
      <c r="Q8" s="48"/>
      <c r="R8" s="49"/>
      <c r="S8" s="49"/>
    </row>
    <row r="9" spans="2:19" ht="19.5" customHeight="1">
      <c r="B9" s="56"/>
      <c r="C9" s="57" t="s">
        <v>0</v>
      </c>
      <c r="D9" s="41">
        <v>1</v>
      </c>
      <c r="E9" s="67">
        <f>IF(D9=1,1,2)</f>
        <v>1</v>
      </c>
      <c r="F9" s="59"/>
      <c r="G9" s="59"/>
      <c r="H9" s="60"/>
      <c r="I9" s="3"/>
      <c r="J9" s="44">
        <v>3</v>
      </c>
      <c r="L9" s="42" t="str">
        <f>IF(D9=1,"līdz 40",32)</f>
        <v>līdz 40</v>
      </c>
      <c r="M9" s="1">
        <v>20</v>
      </c>
      <c r="O9" s="47" t="s">
        <v>22</v>
      </c>
      <c r="P9" s="51"/>
      <c r="Q9" s="51"/>
      <c r="R9" s="51"/>
      <c r="S9" s="51"/>
    </row>
    <row r="10" spans="2:13" ht="20.25" customHeight="1">
      <c r="B10" s="56"/>
      <c r="C10" s="61" t="str">
        <f>IF(D9=1,"0.4 (0.23) kV vienfāzes pieslēgums (A) -","0.4 kV trīsfāžu pieslēgums (A) -")</f>
        <v>0.4 (0.23) kV vienfāzes pieslēgums (A) -</v>
      </c>
      <c r="D10" s="41">
        <v>16</v>
      </c>
      <c r="E10" s="62"/>
      <c r="F10" s="59"/>
      <c r="G10" s="59"/>
      <c r="H10" s="60"/>
      <c r="J10" s="3"/>
      <c r="L10" s="42" t="str">
        <f>IF(D9=1,"līdz 40",40)</f>
        <v>līdz 40</v>
      </c>
      <c r="M10" s="1">
        <v>25</v>
      </c>
    </row>
    <row r="11" spans="2:13" ht="15.75">
      <c r="B11" s="56"/>
      <c r="C11" s="63"/>
      <c r="D11" s="22"/>
      <c r="E11" s="58"/>
      <c r="F11" s="59"/>
      <c r="G11" s="59"/>
      <c r="H11" s="60"/>
      <c r="I11" s="13"/>
      <c r="J11" s="3"/>
      <c r="L11" s="42" t="str">
        <f>IF(D9=1,"līdz 40",52)</f>
        <v>līdz 40</v>
      </c>
      <c r="M11" s="1">
        <v>32</v>
      </c>
    </row>
    <row r="12" spans="2:13" ht="9" customHeight="1">
      <c r="B12" s="56"/>
      <c r="C12" s="64"/>
      <c r="D12" s="22"/>
      <c r="E12" s="58"/>
      <c r="F12" s="59"/>
      <c r="G12" s="59"/>
      <c r="H12" s="60"/>
      <c r="I12" s="13"/>
      <c r="J12" s="3"/>
      <c r="L12" s="42"/>
      <c r="M12" s="1">
        <v>40</v>
      </c>
    </row>
    <row r="13" spans="2:13" s="19" customFormat="1" ht="31.5" customHeight="1">
      <c r="B13" s="65"/>
      <c r="C13" s="70" t="s">
        <v>25</v>
      </c>
      <c r="D13" s="117" t="s">
        <v>20</v>
      </c>
      <c r="E13" s="118"/>
      <c r="F13" s="118"/>
      <c r="G13" s="119"/>
      <c r="H13" s="66"/>
      <c r="I13" s="13"/>
      <c r="J13" s="25"/>
      <c r="L13" s="43"/>
      <c r="M13" s="19">
        <v>52</v>
      </c>
    </row>
    <row r="14" spans="2:12" ht="7.5" customHeight="1">
      <c r="B14" s="56"/>
      <c r="C14" s="90"/>
      <c r="D14" s="24"/>
      <c r="E14" s="91">
        <f>IF(D13="  Nav",1,IF(D13="  Trūcīgām un maznodrošinātām personām",2,IF(D13="  Daudzbērnu ģimenēm",3,IF(D13="  Personām ar 1. grupas invaliditāti un ģimenēm ar bērnu invalīdu",4,1))))</f>
        <v>1</v>
      </c>
      <c r="F14" s="92"/>
      <c r="G14" s="92"/>
      <c r="H14" s="60"/>
      <c r="I14" s="13"/>
      <c r="J14" s="3"/>
      <c r="L14" s="42" t="str">
        <f>IF(D9=1,"līdz 40",63)</f>
        <v>līdz 40</v>
      </c>
    </row>
    <row r="15" spans="2:12" ht="21" customHeight="1">
      <c r="B15" s="56"/>
      <c r="C15" s="70" t="s">
        <v>40</v>
      </c>
      <c r="D15" s="41">
        <v>0</v>
      </c>
      <c r="E15" s="93"/>
      <c r="F15" s="92"/>
      <c r="G15" s="92"/>
      <c r="H15" s="60"/>
      <c r="I15" s="13"/>
      <c r="J15" s="3"/>
      <c r="L15" s="23"/>
    </row>
    <row r="16" spans="2:12" ht="10.5" customHeight="1">
      <c r="B16" s="94"/>
      <c r="C16" s="115"/>
      <c r="D16" s="115"/>
      <c r="E16" s="115"/>
      <c r="F16" s="115"/>
      <c r="G16" s="115"/>
      <c r="H16" s="95"/>
      <c r="I16" s="13"/>
      <c r="J16" s="3"/>
      <c r="L16" s="23"/>
    </row>
    <row r="17" spans="2:12" ht="13.5" customHeight="1" hidden="1">
      <c r="B17" s="20"/>
      <c r="C17" s="21"/>
      <c r="D17" s="22"/>
      <c r="E17" s="20"/>
      <c r="F17" s="20"/>
      <c r="G17" s="20"/>
      <c r="H17" s="20"/>
      <c r="I17" s="13"/>
      <c r="J17" s="3"/>
      <c r="L17" s="23"/>
    </row>
    <row r="18" spans="3:10" ht="12" customHeight="1">
      <c r="C18" s="71"/>
      <c r="D18" s="3"/>
      <c r="J18" s="3"/>
    </row>
    <row r="19" spans="3:12" ht="16.5" customHeight="1">
      <c r="C19" s="114" t="str">
        <f>IF(D9=1,"0.4 (0.23) kV vienfāzes pieslēgums","0.4 kV trīsfāžu pieslēgums")</f>
        <v>0.4 (0.23) kV vienfāzes pieslēgums</v>
      </c>
      <c r="D19" s="114"/>
      <c r="E19" s="69" t="str">
        <f>D10&amp;" A"</f>
        <v>16 A</v>
      </c>
      <c r="F19" s="18"/>
      <c r="G19" s="18"/>
      <c r="J19" s="3"/>
      <c r="L19" s="23"/>
    </row>
    <row r="20" spans="3:12" ht="8.25" customHeight="1" thickBot="1">
      <c r="C20" s="2"/>
      <c r="D20" s="3"/>
      <c r="J20" s="3"/>
      <c r="L20" s="23"/>
    </row>
    <row r="21" spans="3:7" ht="28.5" customHeight="1" thickBot="1">
      <c r="C21" s="2"/>
      <c r="D21" s="116" t="s">
        <v>19</v>
      </c>
      <c r="E21" s="116"/>
      <c r="F21" s="116"/>
      <c r="G21" s="15">
        <f>G52</f>
        <v>16.64</v>
      </c>
    </row>
    <row r="22" spans="3:12" ht="8.25" customHeight="1" hidden="1">
      <c r="C22" s="2"/>
      <c r="I22" s="1" t="s">
        <v>13</v>
      </c>
      <c r="J22" s="45">
        <f>IF(D9=1,(12.05/12),IF(D10=6,(31.09/12),IF(D10=10,(31.09/12),IF(D10=16,(31.09/12),IF(D10=20,(1.94/12*20),IF(D10=25,(1.94/12*25),IF(D10=32,(1.94/12*32),IF(D10=40,(1.94/12*40),(1.94/12*52)))))))))</f>
        <v>1.0041666666666667</v>
      </c>
      <c r="L22" s="1">
        <f>1.94/12*40</f>
        <v>6.466666666666666</v>
      </c>
    </row>
    <row r="23" spans="4:10" ht="14.25" customHeight="1" thickBot="1">
      <c r="D23" s="3"/>
      <c r="E23" s="3"/>
      <c r="F23" s="3"/>
      <c r="G23" s="3"/>
      <c r="J23" s="45"/>
    </row>
    <row r="24" spans="3:7" ht="31.5" customHeight="1" thickBot="1">
      <c r="C24" s="38" t="s">
        <v>2</v>
      </c>
      <c r="D24" s="5" t="s">
        <v>5</v>
      </c>
      <c r="E24" s="5" t="s">
        <v>6</v>
      </c>
      <c r="F24" s="6" t="s">
        <v>14</v>
      </c>
      <c r="G24" s="39" t="s">
        <v>7</v>
      </c>
    </row>
    <row r="25" spans="3:7" ht="21.75" customHeight="1">
      <c r="C25" s="72" t="s">
        <v>26</v>
      </c>
      <c r="D25" s="73"/>
      <c r="E25" s="73"/>
      <c r="F25" s="74"/>
      <c r="G25" s="75"/>
    </row>
    <row r="26" spans="3:17" ht="19.5" customHeight="1">
      <c r="C26" s="34" t="s">
        <v>35</v>
      </c>
      <c r="D26" s="10">
        <f>IF(E14=1,D8,D8-D27)</f>
        <v>100</v>
      </c>
      <c r="E26" s="9" t="s">
        <v>8</v>
      </c>
      <c r="F26" s="9">
        <v>0.03895</v>
      </c>
      <c r="G26" s="7">
        <f>ROUND((F26*D26),2)</f>
        <v>3.9</v>
      </c>
      <c r="Q26" s="17"/>
    </row>
    <row r="27" spans="3:7" ht="19.5" customHeight="1">
      <c r="C27" s="34" t="s">
        <v>44</v>
      </c>
      <c r="D27" s="10" t="str">
        <f>IF(E14=1," ",IF(E14=3,(IF(D8&lt;=300,D8,300)),(IF(D8&lt;=100,D8,100))))</f>
        <v> </v>
      </c>
      <c r="E27" s="9" t="str">
        <f>IF(E14&gt;1,"kWh"," ")</f>
        <v> </v>
      </c>
      <c r="F27" s="9" t="str">
        <f>IF(E14=1," ",0.03758)</f>
        <v> </v>
      </c>
      <c r="G27" s="7">
        <f>IF(F27=0,"",IF(E14&gt;1,ROUND((F27*D27),2),0))</f>
        <v>0</v>
      </c>
    </row>
    <row r="28" spans="3:7" ht="16.5" thickBot="1">
      <c r="C28" s="76" t="s">
        <v>27</v>
      </c>
      <c r="D28" s="77"/>
      <c r="E28" s="78"/>
      <c r="F28" s="78"/>
      <c r="G28" s="79">
        <f>G26+G27</f>
        <v>3.9</v>
      </c>
    </row>
    <row r="29" spans="3:7" ht="21.75" customHeight="1">
      <c r="C29" s="72" t="s">
        <v>38</v>
      </c>
      <c r="D29" s="73"/>
      <c r="E29" s="73"/>
      <c r="F29" s="74"/>
      <c r="G29" s="75"/>
    </row>
    <row r="30" spans="3:7" ht="23.25" customHeight="1">
      <c r="C30" s="35" t="s">
        <v>33</v>
      </c>
      <c r="D30" s="11"/>
      <c r="E30" s="8"/>
      <c r="F30" s="8"/>
      <c r="G30" s="36"/>
    </row>
    <row r="31" spans="3:7" ht="19.5" customHeight="1">
      <c r="C31" s="34" t="s">
        <v>15</v>
      </c>
      <c r="D31" s="10">
        <f>D8</f>
        <v>100</v>
      </c>
      <c r="E31" s="9" t="s">
        <v>8</v>
      </c>
      <c r="F31" s="9">
        <v>0.073934</v>
      </c>
      <c r="G31" s="29">
        <f>ROUND((D31*F31),2)</f>
        <v>7.39</v>
      </c>
    </row>
    <row r="32" spans="3:7" ht="21.75" customHeight="1">
      <c r="C32" s="35" t="s">
        <v>34</v>
      </c>
      <c r="D32" s="11"/>
      <c r="E32" s="8"/>
      <c r="F32" s="8"/>
      <c r="G32" s="36"/>
    </row>
    <row r="33" spans="3:7" ht="19.5" customHeight="1">
      <c r="C33" s="34" t="s">
        <v>3</v>
      </c>
      <c r="D33" s="10">
        <f>D8</f>
        <v>100</v>
      </c>
      <c r="E33" s="9" t="s">
        <v>8</v>
      </c>
      <c r="F33" s="9">
        <v>0.01029</v>
      </c>
      <c r="G33" s="7">
        <f>ROUND((F33*D33),2)</f>
        <v>1.03</v>
      </c>
    </row>
    <row r="34" spans="3:7" ht="19.5" customHeight="1">
      <c r="C34" s="34" t="s">
        <v>4</v>
      </c>
      <c r="D34" s="10">
        <f>D8</f>
        <v>100</v>
      </c>
      <c r="E34" s="9" t="s">
        <v>8</v>
      </c>
      <c r="F34" s="9">
        <v>0.00434</v>
      </c>
      <c r="G34" s="7">
        <f>ROUND((F34*D34),2)</f>
        <v>0.43</v>
      </c>
    </row>
    <row r="35" spans="3:8" ht="19.5" customHeight="1">
      <c r="C35" s="37" t="s">
        <v>16</v>
      </c>
      <c r="D35" s="10">
        <f>D10</f>
        <v>16</v>
      </c>
      <c r="E35" s="9" t="s">
        <v>17</v>
      </c>
      <c r="F35" s="16">
        <f>J22</f>
        <v>1.0041666666666667</v>
      </c>
      <c r="G35" s="7">
        <f>ROUND(F35,2)</f>
        <v>1</v>
      </c>
      <c r="H35" s="28"/>
    </row>
    <row r="36" spans="3:8" ht="16.5" thickBot="1">
      <c r="C36" s="80" t="s">
        <v>27</v>
      </c>
      <c r="D36" s="81"/>
      <c r="E36" s="82"/>
      <c r="F36" s="83"/>
      <c r="G36" s="79">
        <f>G31+G33+G34+G35</f>
        <v>9.85</v>
      </c>
      <c r="H36" s="28"/>
    </row>
    <row r="37" spans="3:7" ht="21.75" customHeight="1" hidden="1">
      <c r="C37" s="72" t="s">
        <v>28</v>
      </c>
      <c r="D37" s="73"/>
      <c r="E37" s="73"/>
      <c r="F37" s="74"/>
      <c r="G37" s="75"/>
    </row>
    <row r="38" spans="3:7" ht="15.75" hidden="1">
      <c r="C38" s="30" t="s">
        <v>9</v>
      </c>
      <c r="D38" s="3"/>
      <c r="E38" s="3"/>
      <c r="F38" s="3"/>
      <c r="G38" s="7">
        <f>IF((G35+G34+G33+G31+G26+G27)&lt;0,0,G35+G34+G33+G31+G26+G27)</f>
        <v>13.75</v>
      </c>
    </row>
    <row r="39" spans="3:7" ht="15.75" hidden="1">
      <c r="C39" s="30" t="s">
        <v>10</v>
      </c>
      <c r="D39" s="3"/>
      <c r="E39" s="3"/>
      <c r="F39" s="3"/>
      <c r="G39" s="7">
        <f>ROUND((G38*0.21),2)</f>
        <v>2.89</v>
      </c>
    </row>
    <row r="40" spans="3:9" ht="19.5" customHeight="1" hidden="1" thickBot="1">
      <c r="C40" s="31" t="s">
        <v>11</v>
      </c>
      <c r="D40" s="4"/>
      <c r="E40" s="4"/>
      <c r="F40" s="4"/>
      <c r="G40" s="32">
        <f>G39+G38</f>
        <v>16.64</v>
      </c>
      <c r="I40" s="28"/>
    </row>
    <row r="41" ht="11.25" customHeight="1" hidden="1" thickBot="1"/>
    <row r="42" spans="3:7" ht="21.75" customHeight="1">
      <c r="C42" s="72" t="s">
        <v>29</v>
      </c>
      <c r="D42" s="73"/>
      <c r="E42" s="73"/>
      <c r="F42" s="74"/>
      <c r="G42" s="75"/>
    </row>
    <row r="43" spans="3:7" ht="19.5" customHeight="1">
      <c r="C43" s="99" t="s">
        <v>43</v>
      </c>
      <c r="D43" s="101" t="s">
        <v>30</v>
      </c>
      <c r="E43" s="102" t="s">
        <v>30</v>
      </c>
      <c r="F43" s="7">
        <f>IF(E14=1,0,D15)</f>
        <v>0</v>
      </c>
      <c r="G43" s="98">
        <f>F43*-1</f>
        <v>0</v>
      </c>
    </row>
    <row r="44" spans="3:14" ht="19.5" customHeight="1">
      <c r="C44" s="30" t="s">
        <v>41</v>
      </c>
      <c r="D44" s="103" t="str">
        <f>IF(E14&gt;1,1,"-")</f>
        <v>-</v>
      </c>
      <c r="E44" s="104" t="str">
        <f>IF(E14&gt;1,"gab.","-")</f>
        <v>-</v>
      </c>
      <c r="F44" s="7">
        <f>IF(E14=1,0,IF(E14&gt;1,IF(E14=3,6.72,2.24),0))</f>
        <v>0</v>
      </c>
      <c r="G44" s="105">
        <f>F44*-1</f>
        <v>0</v>
      </c>
      <c r="I44" s="28"/>
      <c r="N44" s="28"/>
    </row>
    <row r="45" spans="3:14" ht="19.5" customHeight="1">
      <c r="C45" s="30" t="s">
        <v>39</v>
      </c>
      <c r="D45" s="103" t="s">
        <v>30</v>
      </c>
      <c r="E45" s="104" t="s">
        <v>30</v>
      </c>
      <c r="F45" s="7">
        <f>IF(E14=1,0+F43,IF(E14&gt;1,IF(E14=3,6.72+F43,2.24+F43),0))</f>
        <v>0</v>
      </c>
      <c r="G45" s="97">
        <f>IF(E14=1,0,IF(G38-G27-G26-F45&gt;0,F45*-1,IF(F45*-1+G38-G26-G27&lt;F45*-1,F45*-1,(G38-G26-G27)*-1)))</f>
        <v>0</v>
      </c>
      <c r="I45" s="28"/>
      <c r="N45" s="28"/>
    </row>
    <row r="46" spans="3:7" ht="15.75" hidden="1">
      <c r="C46" s="30" t="s">
        <v>10</v>
      </c>
      <c r="D46" s="3"/>
      <c r="E46" s="3"/>
      <c r="F46" s="26"/>
      <c r="G46" s="7">
        <f>ROUND(G45*0.21,2)</f>
        <v>0</v>
      </c>
    </row>
    <row r="47" spans="3:14" ht="11.25" customHeight="1" hidden="1">
      <c r="C47" s="84" t="s">
        <v>11</v>
      </c>
      <c r="D47" s="106"/>
      <c r="E47" s="106"/>
      <c r="F47" s="85"/>
      <c r="G47" s="86">
        <f>G46+G45</f>
        <v>0</v>
      </c>
      <c r="I47" s="28"/>
      <c r="N47" s="28"/>
    </row>
    <row r="48" spans="3:14" ht="18" customHeight="1" thickBot="1">
      <c r="C48" s="108" t="s">
        <v>42</v>
      </c>
      <c r="D48" s="3"/>
      <c r="E48" s="3"/>
      <c r="F48" s="33"/>
      <c r="G48" s="107">
        <f>G45</f>
        <v>0</v>
      </c>
      <c r="I48" s="28"/>
      <c r="N48" s="28"/>
    </row>
    <row r="49" spans="3:9" ht="21.75" customHeight="1">
      <c r="C49" s="72" t="s">
        <v>36</v>
      </c>
      <c r="D49" s="73"/>
      <c r="E49" s="73"/>
      <c r="F49" s="74"/>
      <c r="G49" s="75"/>
      <c r="I49" s="28"/>
    </row>
    <row r="50" spans="3:7" ht="19.5" customHeight="1">
      <c r="C50" s="88" t="s">
        <v>46</v>
      </c>
      <c r="D50" s="33"/>
      <c r="E50" s="33"/>
      <c r="F50" s="33"/>
      <c r="G50" s="100">
        <f>IF(G38-F45*-1&lt;=0,0,G38+G45)</f>
        <v>13.75</v>
      </c>
    </row>
    <row r="51" spans="3:7" ht="19.5" customHeight="1">
      <c r="C51" s="87" t="s">
        <v>31</v>
      </c>
      <c r="D51" s="3"/>
      <c r="E51" s="3"/>
      <c r="F51" s="3"/>
      <c r="G51" s="100">
        <f>IF(G39+G46*-1&lt;=0,0,G39+G46)</f>
        <v>2.89</v>
      </c>
    </row>
    <row r="52" spans="3:21" ht="23.25" customHeight="1" thickBot="1">
      <c r="C52" s="89" t="s">
        <v>32</v>
      </c>
      <c r="D52" s="4"/>
      <c r="E52" s="4"/>
      <c r="F52" s="4"/>
      <c r="G52" s="32">
        <f>G51+G50</f>
        <v>16.64</v>
      </c>
      <c r="N52" s="28"/>
      <c r="O52" s="28"/>
      <c r="U52" s="28"/>
    </row>
    <row r="54" spans="3:14" ht="15.75">
      <c r="C54" s="27" t="str">
        <f>IF((F45+G45)&gt;0,"Atbalsta atlikums turpmākajiem periodiem bez PVN (EUR):"," ")</f>
        <v> </v>
      </c>
      <c r="G54" s="40" t="str">
        <f>IF(((G38-G26-G27)-F45)&lt;0,(((G38-G26-G27)-F45))*-1," ")</f>
        <v> </v>
      </c>
      <c r="N54" s="28"/>
    </row>
    <row r="55" ht="15.75">
      <c r="C55" s="96"/>
    </row>
  </sheetData>
  <sheetProtection password="A199" sheet="1" formatCells="0" formatColumns="0" formatRows="0" insertColumns="0" insertRows="0" insertHyperlinks="0" deleteColumns="0" deleteRows="0" sort="0" autoFilter="0" pivotTables="0"/>
  <mergeCells count="7">
    <mergeCell ref="C2:H2"/>
    <mergeCell ref="C4:G4"/>
    <mergeCell ref="C3:G3"/>
    <mergeCell ref="C19:D19"/>
    <mergeCell ref="C16:G16"/>
    <mergeCell ref="D21:F21"/>
    <mergeCell ref="D13:G13"/>
  </mergeCells>
  <dataValidations count="3">
    <dataValidation type="list" allowBlank="1" showInputMessage="1" showErrorMessage="1" sqref="D9">
      <formula1>$J$8:$J$9</formula1>
    </dataValidation>
    <dataValidation type="list" allowBlank="1" showInputMessage="1" showErrorMessage="1" sqref="D10">
      <formula1>$M$6:$M$13</formula1>
    </dataValidation>
    <dataValidation type="list" allowBlank="1" showInputMessage="1" showErrorMessage="1" sqref="D13">
      <formula1>$O$6:$O$9</formula1>
    </dataValidation>
  </dataValidations>
  <printOptions/>
  <pageMargins left="0.984251968503937" right="0.5905511811023623" top="0.1968503937007874" bottom="0.3937007874015748" header="0" footer="0"/>
  <pageSetup horizontalDpi="600" verticalDpi="600" orientation="portrait" paperSize="9" scale="79" r:id="rId5"/>
  <ignoredErrors>
    <ignoredError sqref="D34" formula="1"/>
  </ignoredErrors>
  <drawing r:id="rId4"/>
  <legacyDrawing r:id="rId3"/>
  <oleObjects>
    <oleObject progId="Visio.Drawing.15" shapeId="13851596" r:id="rId1"/>
    <oleObject progId="Visio.Drawing.15" shapeId="138548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Oļegs Andrejevskis</dc:creator>
  <cp:keywords/>
  <dc:description/>
  <cp:lastModifiedBy>Oļegs Andrejevskis</cp:lastModifiedBy>
  <cp:lastPrinted>2018-03-13T12:11:31Z</cp:lastPrinted>
  <dcterms:created xsi:type="dcterms:W3CDTF">2018-03-05T11:13:59Z</dcterms:created>
  <dcterms:modified xsi:type="dcterms:W3CDTF">2018-03-13T13:24:29Z</dcterms:modified>
  <cp:category/>
  <cp:version/>
  <cp:contentType/>
  <cp:contentStatus/>
</cp:coreProperties>
</file>